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0" yWindow="0" windowWidth="16320" windowHeight="11760"/>
  </bookViews>
  <sheets>
    <sheet name="раздел 1" sheetId="1" r:id="rId1"/>
    <sheet name="раздел 2" sheetId="2" r:id="rId2"/>
    <sheet name="Расшифровка (доход)" sheetId="3" r:id="rId3"/>
    <sheet name="Расшифровка (расход)" sheetId="4" r:id="rId4"/>
  </sheets>
  <definedNames>
    <definedName name="_xlnm.Print_Titles" localSheetId="0">'раздел 1'!$37:$39</definedName>
    <definedName name="_xlnm.Print_Titles" localSheetId="1">'раздел 2'!$4:$6</definedName>
    <definedName name="_xlnm.Print_Area" localSheetId="0">'раздел 1'!$A$1:$H$119</definedName>
    <definedName name="_xlnm.Print_Area" localSheetId="1">'раздел 2'!$A$1:$I$57</definedName>
  </definedNames>
  <calcPr calcId="124519"/>
</workbook>
</file>

<file path=xl/calcChain.xml><?xml version="1.0" encoding="utf-8"?>
<calcChain xmlns="http://schemas.openxmlformats.org/spreadsheetml/2006/main">
  <c r="M99" i="4"/>
  <c r="Q183"/>
  <c r="N183"/>
  <c r="O183"/>
  <c r="P183"/>
  <c r="M183"/>
  <c r="L132"/>
  <c r="L133"/>
  <c r="L134"/>
  <c r="L135"/>
  <c r="L136"/>
  <c r="L137"/>
  <c r="L138"/>
  <c r="L139"/>
  <c r="L142"/>
  <c r="L143"/>
  <c r="L144"/>
  <c r="L145"/>
  <c r="L146"/>
  <c r="L147"/>
  <c r="L148"/>
  <c r="L150"/>
  <c r="L151"/>
  <c r="L152"/>
  <c r="L153"/>
  <c r="L154"/>
  <c r="L155"/>
  <c r="L156"/>
  <c r="L157"/>
  <c r="L158"/>
  <c r="L161"/>
  <c r="L162"/>
  <c r="L163"/>
  <c r="L164"/>
  <c r="L165"/>
  <c r="L166"/>
  <c r="L167"/>
  <c r="L168"/>
  <c r="L169"/>
  <c r="L170"/>
  <c r="L171"/>
  <c r="L172"/>
  <c r="L173"/>
  <c r="L174"/>
  <c r="L175"/>
  <c r="L176"/>
  <c r="L177"/>
  <c r="L178"/>
  <c r="L179"/>
  <c r="L180"/>
  <c r="L181"/>
  <c r="L182"/>
  <c r="L184"/>
  <c r="L185"/>
  <c r="L186"/>
  <c r="L187"/>
  <c r="L189"/>
  <c r="L190"/>
  <c r="L191"/>
  <c r="L192"/>
  <c r="L194"/>
  <c r="L195"/>
  <c r="L196"/>
  <c r="L197"/>
  <c r="L198"/>
  <c r="L199"/>
  <c r="L200"/>
  <c r="L201"/>
  <c r="L202"/>
  <c r="L203"/>
  <c r="L204"/>
  <c r="L205"/>
  <c r="L206"/>
  <c r="L207"/>
  <c r="L208"/>
  <c r="L100"/>
  <c r="L101"/>
  <c r="L102"/>
  <c r="L103"/>
  <c r="L104"/>
  <c r="L105"/>
  <c r="L106"/>
  <c r="L107"/>
  <c r="L108"/>
  <c r="L109"/>
  <c r="L110"/>
  <c r="L111"/>
  <c r="L112"/>
  <c r="L113"/>
  <c r="L114"/>
  <c r="L115"/>
  <c r="L116"/>
  <c r="L117"/>
  <c r="L118"/>
  <c r="L119"/>
  <c r="L120"/>
  <c r="L121"/>
  <c r="L122"/>
  <c r="L123"/>
  <c r="L124"/>
  <c r="L125"/>
  <c r="L126"/>
  <c r="L127"/>
  <c r="L128"/>
  <c r="L129"/>
  <c r="L130"/>
  <c r="L131"/>
  <c r="L95"/>
  <c r="L96"/>
  <c r="L97"/>
  <c r="L98"/>
  <c r="L99"/>
  <c r="L82"/>
  <c r="L83"/>
  <c r="L84"/>
  <c r="L85"/>
  <c r="L86"/>
  <c r="L87"/>
  <c r="L88"/>
  <c r="L89"/>
  <c r="L90"/>
  <c r="L91"/>
  <c r="L92"/>
  <c r="L93"/>
  <c r="L81"/>
  <c r="M90"/>
  <c r="N81"/>
  <c r="O81"/>
  <c r="P81"/>
  <c r="Q81"/>
  <c r="M81"/>
  <c r="L183" l="1"/>
  <c r="O40" i="3" l="1"/>
  <c r="L40"/>
  <c r="O39"/>
  <c r="L39" s="1"/>
  <c r="O38"/>
  <c r="L38"/>
  <c r="O37"/>
  <c r="L37" s="1"/>
  <c r="O36"/>
  <c r="L36"/>
  <c r="O35"/>
  <c r="L35" s="1"/>
  <c r="O34"/>
  <c r="L34"/>
  <c r="O33"/>
  <c r="L33" s="1"/>
  <c r="O32" l="1"/>
  <c r="L32" s="1"/>
  <c r="P193" i="4"/>
  <c r="L193" s="1"/>
  <c r="V81" l="1"/>
  <c r="M190" l="1"/>
  <c r="N16"/>
  <c r="O16"/>
  <c r="P16"/>
  <c r="Q16"/>
  <c r="M16"/>
  <c r="O29" i="3" l="1"/>
  <c r="L19"/>
  <c r="L20"/>
  <c r="L21"/>
  <c r="L22"/>
  <c r="L23"/>
  <c r="L25"/>
  <c r="L28"/>
  <c r="L41"/>
  <c r="L42"/>
  <c r="L43"/>
  <c r="L45"/>
  <c r="L46"/>
  <c r="L47"/>
  <c r="L48"/>
  <c r="L49"/>
  <c r="L51"/>
  <c r="L52"/>
  <c r="L54"/>
  <c r="L55"/>
  <c r="L57"/>
  <c r="L58"/>
  <c r="L60"/>
  <c r="L61"/>
  <c r="L62"/>
  <c r="L65"/>
  <c r="L66"/>
  <c r="L68"/>
  <c r="L70"/>
  <c r="L71"/>
  <c r="L73"/>
  <c r="L74"/>
  <c r="L75"/>
  <c r="E48" i="1" l="1"/>
  <c r="J80" i="3" l="1"/>
  <c r="O31" l="1"/>
  <c r="L31" s="1"/>
  <c r="O30"/>
  <c r="L30" s="1"/>
  <c r="L29"/>
  <c r="O27" l="1"/>
  <c r="M52" i="4"/>
  <c r="N52"/>
  <c r="P52"/>
  <c r="L27" i="3" l="1"/>
  <c r="N67" i="4"/>
  <c r="O67"/>
  <c r="P67"/>
  <c r="Q67"/>
  <c r="N62"/>
  <c r="O62"/>
  <c r="P62"/>
  <c r="Q62"/>
  <c r="M62"/>
  <c r="N57"/>
  <c r="O57"/>
  <c r="P57"/>
  <c r="Q57"/>
  <c r="M57"/>
  <c r="O52"/>
  <c r="Q52"/>
  <c r="L56" l="1"/>
  <c r="O44" i="3" l="1"/>
  <c r="L44" s="1"/>
  <c r="O50"/>
  <c r="L50" s="1"/>
  <c r="O53"/>
  <c r="L53" s="1"/>
  <c r="O26" l="1"/>
  <c r="M164" i="4"/>
  <c r="M160" s="1"/>
  <c r="M33"/>
  <c r="P33"/>
  <c r="N102"/>
  <c r="N94" s="1"/>
  <c r="O102"/>
  <c r="O94" s="1"/>
  <c r="P102"/>
  <c r="P94" s="1"/>
  <c r="Q102"/>
  <c r="Q94" s="1"/>
  <c r="M102"/>
  <c r="M94" s="1"/>
  <c r="L94" l="1"/>
  <c r="N210"/>
  <c r="N208" s="1"/>
  <c r="O210"/>
  <c r="P210"/>
  <c r="P208" s="1"/>
  <c r="Q210"/>
  <c r="Q208" s="1"/>
  <c r="M210"/>
  <c r="M208" s="1"/>
  <c r="N199"/>
  <c r="N193" s="1"/>
  <c r="O199"/>
  <c r="O193" s="1"/>
  <c r="P199"/>
  <c r="Q199"/>
  <c r="Q193" s="1"/>
  <c r="M199"/>
  <c r="M193" s="1"/>
  <c r="N190"/>
  <c r="N188" s="1"/>
  <c r="O190"/>
  <c r="O188" s="1"/>
  <c r="P190"/>
  <c r="P188" s="1"/>
  <c r="Q190"/>
  <c r="Q188" s="1"/>
  <c r="M188"/>
  <c r="L209"/>
  <c r="L211"/>
  <c r="L212"/>
  <c r="L213"/>
  <c r="L214"/>
  <c r="N185"/>
  <c r="O185"/>
  <c r="P185"/>
  <c r="Q185"/>
  <c r="M185"/>
  <c r="N177"/>
  <c r="O177"/>
  <c r="P177"/>
  <c r="Q177"/>
  <c r="M177"/>
  <c r="N174"/>
  <c r="N172" s="1"/>
  <c r="O174"/>
  <c r="O172" s="1"/>
  <c r="P174"/>
  <c r="P172" s="1"/>
  <c r="Q174"/>
  <c r="Q172" s="1"/>
  <c r="M174"/>
  <c r="M172" s="1"/>
  <c r="N169"/>
  <c r="N167" s="1"/>
  <c r="O169"/>
  <c r="O167" s="1"/>
  <c r="P169"/>
  <c r="P167" s="1"/>
  <c r="Q169"/>
  <c r="Q167" s="1"/>
  <c r="M169"/>
  <c r="M167" s="1"/>
  <c r="N164"/>
  <c r="N160" s="1"/>
  <c r="O164"/>
  <c r="O160" s="1"/>
  <c r="P164"/>
  <c r="P160" s="1"/>
  <c r="L160" s="1"/>
  <c r="Q164"/>
  <c r="Q160" s="1"/>
  <c r="L188" l="1"/>
  <c r="N159"/>
  <c r="Q159"/>
  <c r="M159"/>
  <c r="P159"/>
  <c r="L210"/>
  <c r="O208"/>
  <c r="O159" s="1"/>
  <c r="M141"/>
  <c r="M12"/>
  <c r="N12"/>
  <c r="O12"/>
  <c r="P12"/>
  <c r="Q12"/>
  <c r="L14"/>
  <c r="L15"/>
  <c r="L18"/>
  <c r="L19"/>
  <c r="L21"/>
  <c r="L22"/>
  <c r="L24"/>
  <c r="L25"/>
  <c r="L26"/>
  <c r="L27"/>
  <c r="L28"/>
  <c r="L29"/>
  <c r="L31"/>
  <c r="Q17"/>
  <c r="P17" s="1"/>
  <c r="O17"/>
  <c r="N17"/>
  <c r="M17" s="1"/>
  <c r="L11"/>
  <c r="N144"/>
  <c r="O144"/>
  <c r="P144"/>
  <c r="Q144"/>
  <c r="M144"/>
  <c r="N141"/>
  <c r="O141"/>
  <c r="P141"/>
  <c r="L141" s="1"/>
  <c r="Q141"/>
  <c r="N130"/>
  <c r="N129" s="1"/>
  <c r="O130"/>
  <c r="O129" s="1"/>
  <c r="P130"/>
  <c r="P129" s="1"/>
  <c r="Q130"/>
  <c r="Q129" s="1"/>
  <c r="M130"/>
  <c r="M129" s="1"/>
  <c r="L72"/>
  <c r="N70"/>
  <c r="O70"/>
  <c r="P70"/>
  <c r="Q70"/>
  <c r="L68"/>
  <c r="L69"/>
  <c r="M70"/>
  <c r="L65"/>
  <c r="L66"/>
  <c r="L64"/>
  <c r="L60"/>
  <c r="L61"/>
  <c r="L59"/>
  <c r="L55"/>
  <c r="N44"/>
  <c r="O44"/>
  <c r="P44"/>
  <c r="Q44"/>
  <c r="M44"/>
  <c r="L45"/>
  <c r="L46"/>
  <c r="L47"/>
  <c r="L48"/>
  <c r="L49"/>
  <c r="L50"/>
  <c r="N33"/>
  <c r="O33"/>
  <c r="Q33"/>
  <c r="L36"/>
  <c r="L37"/>
  <c r="L38"/>
  <c r="L39"/>
  <c r="L40"/>
  <c r="L41"/>
  <c r="L42"/>
  <c r="L43"/>
  <c r="L35"/>
  <c r="L159" l="1"/>
  <c r="L54"/>
  <c r="L16"/>
  <c r="E72" i="1" s="1"/>
  <c r="L17" i="4"/>
  <c r="L70"/>
  <c r="L52"/>
  <c r="L67"/>
  <c r="E88" i="1"/>
  <c r="L57" i="4"/>
  <c r="L62"/>
  <c r="L44"/>
  <c r="N59" i="3"/>
  <c r="E56" i="1" s="1"/>
  <c r="N30" i="4" l="1"/>
  <c r="O30"/>
  <c r="P30"/>
  <c r="Q30"/>
  <c r="L13"/>
  <c r="M30" l="1"/>
  <c r="L30" s="1"/>
  <c r="E74" i="1" s="1"/>
  <c r="J218" i="4"/>
  <c r="J221"/>
  <c r="P51" l="1"/>
  <c r="F35" i="2" s="1"/>
  <c r="A49"/>
  <c r="A224" i="4" s="1"/>
  <c r="P32" l="1"/>
  <c r="F37" i="2" s="1"/>
  <c r="F33" s="1"/>
  <c r="A86" i="3"/>
  <c r="L80" i="4" l="1"/>
  <c r="N72" i="3" l="1"/>
  <c r="O72"/>
  <c r="M72"/>
  <c r="N69"/>
  <c r="O69"/>
  <c r="M69"/>
  <c r="N67"/>
  <c r="O67"/>
  <c r="M67"/>
  <c r="N64"/>
  <c r="O64"/>
  <c r="M64"/>
  <c r="L64" s="1"/>
  <c r="O59"/>
  <c r="E55" i="1" s="1"/>
  <c r="M59" i="3"/>
  <c r="L59" s="1"/>
  <c r="N56"/>
  <c r="O56"/>
  <c r="M56"/>
  <c r="O24"/>
  <c r="O18"/>
  <c r="M18"/>
  <c r="N18"/>
  <c r="N149" i="4"/>
  <c r="N140" s="1"/>
  <c r="O149"/>
  <c r="O140" s="1"/>
  <c r="Q149"/>
  <c r="Q127"/>
  <c r="P127" s="1"/>
  <c r="P126" s="1"/>
  <c r="O127"/>
  <c r="O126" s="1"/>
  <c r="N127"/>
  <c r="M127" s="1"/>
  <c r="Q124"/>
  <c r="P124" s="1"/>
  <c r="P123" s="1"/>
  <c r="O124"/>
  <c r="O123" s="1"/>
  <c r="N124"/>
  <c r="N123" s="1"/>
  <c r="Q120"/>
  <c r="P120" s="1"/>
  <c r="O120"/>
  <c r="N120"/>
  <c r="M120" s="1"/>
  <c r="O117"/>
  <c r="N117"/>
  <c r="M117" s="1"/>
  <c r="Q117"/>
  <c r="P117" s="1"/>
  <c r="O114"/>
  <c r="Q114"/>
  <c r="P114" s="1"/>
  <c r="N114"/>
  <c r="M114" s="1"/>
  <c r="N110"/>
  <c r="M110" s="1"/>
  <c r="O110"/>
  <c r="Q110"/>
  <c r="P110" s="1"/>
  <c r="N106"/>
  <c r="O106"/>
  <c r="P106"/>
  <c r="Q106"/>
  <c r="M106"/>
  <c r="N23"/>
  <c r="M23" s="1"/>
  <c r="O23"/>
  <c r="Q23"/>
  <c r="P23" s="1"/>
  <c r="O20"/>
  <c r="N20"/>
  <c r="M20" s="1"/>
  <c r="L72" i="3" l="1"/>
  <c r="L69"/>
  <c r="L56"/>
  <c r="L67"/>
  <c r="M63"/>
  <c r="L18"/>
  <c r="E53" i="1"/>
  <c r="F55"/>
  <c r="G55" s="1"/>
  <c r="L23" i="4"/>
  <c r="P149"/>
  <c r="P140" s="1"/>
  <c r="Q140"/>
  <c r="M126"/>
  <c r="O63" i="3"/>
  <c r="O76" s="1"/>
  <c r="N63"/>
  <c r="Q126" i="4"/>
  <c r="Q123"/>
  <c r="N126"/>
  <c r="M149"/>
  <c r="L149" s="1"/>
  <c r="L63" i="3" l="1"/>
  <c r="E89" i="1"/>
  <c r="M140" i="4"/>
  <c r="L140" s="1"/>
  <c r="N26" i="3" l="1"/>
  <c r="M26"/>
  <c r="L26" s="1"/>
  <c r="E49" i="1" s="1"/>
  <c r="E46" l="1"/>
  <c r="F49"/>
  <c r="G49" s="1"/>
  <c r="N24" i="3"/>
  <c r="M24"/>
  <c r="L24" s="1"/>
  <c r="M76" l="1"/>
  <c r="L76"/>
  <c r="E42" i="1" s="1"/>
  <c r="N76" i="3"/>
  <c r="G72" i="1" l="1"/>
  <c r="F72"/>
  <c r="E66"/>
  <c r="G66" l="1"/>
  <c r="F66"/>
  <c r="G46" l="1"/>
  <c r="F46"/>
  <c r="E91"/>
  <c r="N105" i="4"/>
  <c r="M105" s="1"/>
  <c r="O105"/>
  <c r="Q105"/>
  <c r="P105" s="1"/>
  <c r="Q20"/>
  <c r="L75"/>
  <c r="L76"/>
  <c r="L77"/>
  <c r="L78"/>
  <c r="Q51" l="1"/>
  <c r="Q32" s="1"/>
  <c r="M51"/>
  <c r="P20"/>
  <c r="L20" s="1"/>
  <c r="O51"/>
  <c r="O32" s="1"/>
  <c r="F22" i="2" s="1"/>
  <c r="N51" i="4"/>
  <c r="N32" s="1"/>
  <c r="M32" l="1"/>
  <c r="F20" i="2" s="1"/>
  <c r="F18" s="1"/>
  <c r="L51" i="4"/>
  <c r="H18" i="2"/>
  <c r="F24"/>
  <c r="G91" i="1"/>
  <c r="F91"/>
  <c r="G74"/>
  <c r="F74"/>
  <c r="L33" i="4"/>
  <c r="W217" l="1"/>
  <c r="F38" i="2"/>
  <c r="L32" i="4"/>
  <c r="G18" i="2"/>
  <c r="F7" l="1"/>
  <c r="E97" i="1"/>
  <c r="G53"/>
  <c r="F53"/>
  <c r="H38" i="2"/>
  <c r="G38"/>
  <c r="E44" i="1"/>
  <c r="T237" i="4"/>
  <c r="M234"/>
  <c r="S234" s="1"/>
  <c r="O233"/>
  <c r="S233" s="1"/>
  <c r="U233" s="1"/>
  <c r="W233" s="1"/>
  <c r="V232"/>
  <c r="V234" s="1"/>
  <c r="T232"/>
  <c r="T234" s="1"/>
  <c r="S232"/>
  <c r="W230"/>
  <c r="V228"/>
  <c r="M226"/>
  <c r="M230" s="1"/>
  <c r="S230" s="1"/>
  <c r="U149"/>
  <c r="U146"/>
  <c r="U143"/>
  <c r="T51"/>
  <c r="T33"/>
  <c r="S31"/>
  <c r="T31" s="1"/>
  <c r="S12"/>
  <c r="R99" i="3"/>
  <c r="M96"/>
  <c r="Q96" s="1"/>
  <c r="N95"/>
  <c r="Q95" s="1"/>
  <c r="S95" s="1"/>
  <c r="U95" s="1"/>
  <c r="T94"/>
  <c r="T96" s="1"/>
  <c r="R94"/>
  <c r="R96" s="1"/>
  <c r="Q94"/>
  <c r="U92"/>
  <c r="T90"/>
  <c r="M88"/>
  <c r="M92" s="1"/>
  <c r="Q92" s="1"/>
  <c r="Q67"/>
  <c r="R67" s="1"/>
  <c r="Q18"/>
  <c r="R18" s="1"/>
  <c r="F40" i="2" l="1"/>
  <c r="G7"/>
  <c r="H7" s="1"/>
  <c r="H40" s="1"/>
  <c r="G44" i="1"/>
  <c r="F44"/>
  <c r="U232" i="4"/>
  <c r="W232" s="1"/>
  <c r="S96" i="3"/>
  <c r="U96" s="1"/>
  <c r="U97" s="1"/>
  <c r="S94"/>
  <c r="U94" s="1"/>
  <c r="U234" i="4"/>
  <c r="W234" s="1"/>
  <c r="W235" s="1"/>
  <c r="S10"/>
  <c r="R16" i="3"/>
  <c r="G16" i="2" l="1"/>
  <c r="G40"/>
  <c r="H16"/>
  <c r="G42" i="1"/>
  <c r="F42"/>
  <c r="F16" i="2" l="1"/>
  <c r="M124" i="4"/>
  <c r="U142"/>
  <c r="M123" l="1"/>
  <c r="F97" i="1"/>
  <c r="G97"/>
  <c r="E87"/>
  <c r="E85" s="1"/>
  <c r="G85" l="1"/>
  <c r="F85"/>
  <c r="O10" i="4"/>
  <c r="O215" s="1"/>
  <c r="Q10"/>
  <c r="Q215" s="1"/>
  <c r="M10"/>
  <c r="M215" s="1"/>
  <c r="P10"/>
  <c r="P215" s="1"/>
  <c r="L12"/>
  <c r="N10"/>
  <c r="N215" s="1"/>
  <c r="T12"/>
  <c r="L10" l="1"/>
  <c r="L215" s="1"/>
  <c r="E71" i="1"/>
  <c r="E67" s="1"/>
  <c r="Q217" i="4"/>
  <c r="M217"/>
  <c r="G71" i="1" l="1"/>
  <c r="F71"/>
  <c r="E40"/>
  <c r="K41" s="1"/>
  <c r="G67" l="1"/>
  <c r="F67"/>
</calcChain>
</file>

<file path=xl/sharedStrings.xml><?xml version="1.0" encoding="utf-8"?>
<sst xmlns="http://schemas.openxmlformats.org/spreadsheetml/2006/main" count="554" uniqueCount="370">
  <si>
    <t>к Порядку</t>
  </si>
  <si>
    <t>_____________</t>
  </si>
  <si>
    <t>(подпись)</t>
  </si>
  <si>
    <t>(расшифровка подписи)</t>
  </si>
  <si>
    <t>План финансово-хозяйственной деятельности</t>
  </si>
  <si>
    <t>Коды</t>
  </si>
  <si>
    <t>Дата</t>
  </si>
  <si>
    <t>Орган, осуществляющий функции и полномочия учредителя</t>
  </si>
  <si>
    <t>по Сводному реестру</t>
  </si>
  <si>
    <t>глава по БК</t>
  </si>
  <si>
    <t>Наименование муниципального учреждения</t>
  </si>
  <si>
    <t>ИНН</t>
  </si>
  <si>
    <t>КПП</t>
  </si>
  <si>
    <t>Единица измерения: руб. (с точностью до второго десятичного знака)</t>
  </si>
  <si>
    <t>по ОКЕИ</t>
  </si>
  <si>
    <t>Раздел 1. Поступления и выплаты</t>
  </si>
  <si>
    <t>Наименование показателя</t>
  </si>
  <si>
    <t>Код строки</t>
  </si>
  <si>
    <t>Сумма</t>
  </si>
  <si>
    <t>за пределами планового периода</t>
  </si>
  <si>
    <t>0001</t>
  </si>
  <si>
    <t>x</t>
  </si>
  <si>
    <t>0002</t>
  </si>
  <si>
    <t>Доходы, всего:</t>
  </si>
  <si>
    <t>в том числе:</t>
  </si>
  <si>
    <t>доходы от собственности, всего</t>
  </si>
  <si>
    <t>безвозмездные денежные поступления, всего</t>
  </si>
  <si>
    <t>прочие доходы, всего</t>
  </si>
  <si>
    <t>доходы от операций с активами, всего</t>
  </si>
  <si>
    <t>из них:</t>
  </si>
  <si>
    <t>увеличение остатков денежных средств за счет возврата дебиторской задолженности прошлых лет</t>
  </si>
  <si>
    <t>Расходы, всего</t>
  </si>
  <si>
    <t>на выплаты персоналу, всего</t>
  </si>
  <si>
    <t>взносы по обязательному социальному страхованию на выплаты по оплате труда работников и иные выплаты работникам учреждений, всего</t>
  </si>
  <si>
    <t>на выплаты по оплате труда</t>
  </si>
  <si>
    <t>на иные выплаты работникам</t>
  </si>
  <si>
    <t>социальные выплаты гражданам, кроме публичных нормативных социальных выплат</t>
  </si>
  <si>
    <t>пособия, компенсации и иные социальные выплаты гражданам, кроме публичных нормативных обязательств</t>
  </si>
  <si>
    <t>уплата налогов, сборов и иных платежей, всего</t>
  </si>
  <si>
    <t>налог на имущество организаций и земельный налог</t>
  </si>
  <si>
    <t>прочие выплаты (кроме выплат на закупку товаров, работ, услуг)</t>
  </si>
  <si>
    <t>закупку научно-исследовательских и опытно-конструкторских работ</t>
  </si>
  <si>
    <t>закупку товаров, работ, услуг в сфере информационно-коммуникационных технологий</t>
  </si>
  <si>
    <t>закупку товаров, работ, услуг в целях капитального ремонта муниципального имущества</t>
  </si>
  <si>
    <t>прочую закупку товаров, работ и услуг, всего</t>
  </si>
  <si>
    <t>капитальные вложения в объекты муниципальной собственности, всего</t>
  </si>
  <si>
    <t>возврат в бюджет средств субсидии</t>
  </si>
  <si>
    <t>№ п/п</t>
  </si>
  <si>
    <t>Коды строк</t>
  </si>
  <si>
    <t>Год начала закупки</t>
  </si>
  <si>
    <t>в том числе по году начала закупки:</t>
  </si>
  <si>
    <t>Руководитель муниципального учреждения</t>
  </si>
  <si>
    <t>Исполнитель</t>
  </si>
  <si>
    <t>тел.: _______________</t>
  </si>
  <si>
    <t>по строкам 1000 - 1900 - коды аналитической группы подвида доходов бюджетов классификации доходов бюджетов;
по строкам 1980 - 1990 - коды аналитической группы вида источников финансирования дефицитов бюджетов классификации источников финансирования дефицитов бюджетов;
по строкам 2000 - 2652 - коды видов расходов бюджетов классификации расходов бюджетов;
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
по строкам 4000 - 4040 - коды аналитической группы вида источников финансирования дефицитов бюджетов классификации источников финансирования дефицитов бюджетов.</t>
  </si>
  <si>
    <t>за счет средств обязательного медицинского страхования</t>
  </si>
  <si>
    <t>за счет прочих источников финансового обеспечения</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</si>
  <si>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</si>
  <si>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________________</t>
  </si>
  <si>
    <t>(должность)</t>
  </si>
  <si>
    <t xml:space="preserve"> составления и утверждения плана</t>
  </si>
  <si>
    <t>финансово-хозяйственной деятельности</t>
  </si>
  <si>
    <t xml:space="preserve"> муниципальных учреждений муниципального </t>
  </si>
  <si>
    <t>города Вологды</t>
  </si>
  <si>
    <t>в соответствии с Федеральным законом                    № 44-ФЗ</t>
  </si>
  <si>
    <t>в соответствии с Федеральным законом                      № 223-ФЗ</t>
  </si>
  <si>
    <t>в соответствии с Федеральным законом                       № 223-ФЗ</t>
  </si>
  <si>
    <t>в соответствии с Федеральным законом                    № 223-ФЗ</t>
  </si>
  <si>
    <t>в соответствии с Федеральным законом                     № 44-ФЗ</t>
  </si>
  <si>
    <t>(наименование органа, осуществляющего функции и полномочия учредителя)</t>
  </si>
  <si>
    <r>
      <t>Код по бюджетной классификации Российской Федерации</t>
    </r>
    <r>
      <rPr>
        <vertAlign val="superscript"/>
        <sz val="13"/>
        <rFont val="Times New Roman"/>
        <family val="1"/>
        <charset val="204"/>
      </rPr>
      <t>1</t>
    </r>
  </si>
  <si>
    <r>
      <t>Аналитический код</t>
    </r>
    <r>
      <rPr>
        <vertAlign val="superscript"/>
        <sz val="13"/>
        <rFont val="Times New Roman"/>
        <family val="1"/>
        <charset val="204"/>
      </rPr>
      <t>2</t>
    </r>
  </si>
  <si>
    <r>
      <t>Остаток средств на начало текущего финансового года</t>
    </r>
    <r>
      <rPr>
        <vertAlign val="superscript"/>
        <sz val="13"/>
        <rFont val="Times New Roman"/>
        <family val="1"/>
        <charset val="204"/>
      </rPr>
      <t>3</t>
    </r>
  </si>
  <si>
    <r>
      <t>Остаток средств на конец текущего финансового года</t>
    </r>
    <r>
      <rPr>
        <vertAlign val="superscript"/>
        <sz val="13"/>
        <rFont val="Times New Roman"/>
        <family val="1"/>
        <charset val="204"/>
      </rPr>
      <t>3</t>
    </r>
  </si>
  <si>
    <r>
      <t>прочие поступления, всего</t>
    </r>
    <r>
      <rPr>
        <vertAlign val="superscript"/>
        <sz val="13"/>
        <rFont val="Times New Roman"/>
        <family val="1"/>
        <charset val="204"/>
      </rPr>
      <t>4</t>
    </r>
  </si>
  <si>
    <r>
      <t>расходы на закупку товаров, работ, услуг, всего</t>
    </r>
    <r>
      <rPr>
        <vertAlign val="superscript"/>
        <sz val="13"/>
        <rFont val="Times New Roman"/>
        <family val="1"/>
        <charset val="204"/>
      </rPr>
      <t>5</t>
    </r>
  </si>
  <si>
    <r>
      <t>налог на прибыль</t>
    </r>
    <r>
      <rPr>
        <vertAlign val="superscript"/>
        <sz val="13"/>
        <rFont val="Times New Roman"/>
        <family val="1"/>
        <charset val="204"/>
      </rPr>
      <t>6</t>
    </r>
  </si>
  <si>
    <r>
      <t>налог на добавленную стоимость</t>
    </r>
    <r>
      <rPr>
        <vertAlign val="superscript"/>
        <sz val="13"/>
        <rFont val="Times New Roman"/>
        <family val="1"/>
        <charset val="204"/>
      </rPr>
      <t>6</t>
    </r>
  </si>
  <si>
    <r>
      <t>прочие налоги, уменьшающие доход</t>
    </r>
    <r>
      <rPr>
        <vertAlign val="superscript"/>
        <sz val="13"/>
        <rFont val="Times New Roman"/>
        <family val="1"/>
        <charset val="204"/>
      </rPr>
      <t>6</t>
    </r>
  </si>
  <si>
    <r>
      <rPr>
        <vertAlign val="superscript"/>
        <sz val="11"/>
        <rFont val="Times New Roman"/>
        <family val="1"/>
        <charset val="204"/>
      </rPr>
      <t>1</t>
    </r>
    <r>
      <rPr>
        <sz val="11"/>
        <rFont val="Times New Roman"/>
        <family val="1"/>
        <charset val="204"/>
      </rPr>
      <t xml:space="preserve"> В графе 3 отражаются:</t>
    </r>
  </si>
  <si>
    <r>
      <rPr>
        <vertAlign val="superscript"/>
        <sz val="11"/>
        <rFont val="Times New Roman"/>
        <family val="1"/>
        <charset val="204"/>
      </rPr>
      <t>3</t>
    </r>
    <r>
      <rPr>
        <sz val="11"/>
        <rFont val="Times New Roman"/>
        <family val="1"/>
        <charset val="204"/>
      </rPr>
      <t xml:space="preserve"> По строкам 0001 и 0002 указываются фактические остатки средств при внесении изменений в утвержденный План после завершения отчетного финансового года.</t>
    </r>
  </si>
  <si>
    <r>
      <rPr>
        <vertAlign val="superscript"/>
        <sz val="11"/>
        <rFont val="Times New Roman"/>
        <family val="1"/>
        <charset val="204"/>
      </rPr>
      <t>6</t>
    </r>
    <r>
      <rPr>
        <sz val="11"/>
        <rFont val="Times New Roman"/>
        <family val="1"/>
        <charset val="204"/>
      </rPr>
      <t xml:space="preserve"> Показатель отражается со знаком «минус».</t>
    </r>
  </si>
  <si>
    <r>
      <t>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t>
    </r>
    <r>
      <rPr>
        <vertAlign val="superscript"/>
        <sz val="13"/>
        <rFont val="Times New Roman"/>
        <family val="1"/>
        <charset val="204"/>
      </rPr>
      <t>10</t>
    </r>
  </si>
  <si>
    <r>
      <t>по контрактам (договорам), заключенным до начала текущего финансового года с учетом требований Федерального закона № 44-ФЗ и Федерального закона № 223-ФЗ</t>
    </r>
    <r>
      <rPr>
        <vertAlign val="superscript"/>
        <sz val="13"/>
        <rFont val="Times New Roman"/>
        <family val="1"/>
        <charset val="204"/>
      </rPr>
      <t>11</t>
    </r>
  </si>
  <si>
    <r>
      <t>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t>
    </r>
    <r>
      <rPr>
        <vertAlign val="superscript"/>
        <sz val="13"/>
        <rFont val="Times New Roman"/>
        <family val="1"/>
        <charset val="204"/>
      </rPr>
      <t>11</t>
    </r>
  </si>
  <si>
    <r>
      <rPr>
        <vertAlign val="superscript"/>
        <sz val="11"/>
        <rFont val="Times New Roman"/>
        <family val="1"/>
        <charset val="204"/>
      </rPr>
      <t>10</t>
    </r>
    <r>
      <rPr>
        <sz val="11"/>
        <rFont val="Times New Roman"/>
        <family val="1"/>
        <charset val="204"/>
      </rPr>
      <t xml:space="preserve"> Указывается сумма договоров (контрактов)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</si>
  <si>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rPr>
        <vertAlign val="superscript"/>
        <sz val="11"/>
        <rFont val="Times New Roman"/>
        <family val="1"/>
        <charset val="204"/>
      </rPr>
      <t>11</t>
    </r>
    <r>
      <rPr>
        <sz val="11"/>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</si>
  <si>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rPr>
        <vertAlign val="superscript"/>
        <sz val="11"/>
        <rFont val="Times New Roman"/>
        <family val="1"/>
        <charset val="204"/>
      </rPr>
      <t>12</t>
    </r>
    <r>
      <rPr>
        <sz val="11"/>
        <rFont val="Times New Roman"/>
        <family val="1"/>
        <charset val="204"/>
      </rPr>
      <t xml:space="preserve"> Указывается сумма закупок товаров, работ, услуг, осуществляемых в соответствии с Федеральным законом № 44-ФЗ.</t>
    </r>
  </si>
  <si>
    <r>
      <t>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(далее - Федеральный закон № 44-ФЗ) и Федерального закона от 18 июля 2011 г. № 223-ФЗ «О закупках товаров, работ, услуг отдельными видами юридических лиц» (далее - Федеральный закон № 223-ФЗ)</t>
    </r>
    <r>
      <rPr>
        <vertAlign val="superscript"/>
        <sz val="13"/>
        <rFont val="Times New Roman"/>
        <family val="1"/>
        <charset val="204"/>
      </rPr>
      <t>10</t>
    </r>
  </si>
  <si>
    <t>УТВЕРЖДАЮ</t>
  </si>
  <si>
    <t>«____» _______________ 20___ г.</t>
  </si>
  <si>
    <t>доходы от оказания платных услуг (работ), компенсаций затрат, всего</t>
  </si>
  <si>
    <t>субсидии на финансовое обеспечение выполнения муниципального задания на оказание услуг (выполнение работ)</t>
  </si>
  <si>
    <t>штрафы, пени, неустойки, возмещения ущерба, всего</t>
  </si>
  <si>
    <t>субсидии на осуществление капитальных вложений в объекты капитального строительства муниципальной собственности или приобретение объектов недвижимого имущества в муниципальную собственность</t>
  </si>
  <si>
    <t>фонд оплаты труда учреждений</t>
  </si>
  <si>
    <t>иные выплаты, за исключением фонда оплаты труда учреждений, лицам, привлекаемым согласно законодательству для выполнения отдельных полномочий</t>
  </si>
  <si>
    <t>социальное обеспечение и иные выплаты населению, всего</t>
  </si>
  <si>
    <t>премии и гранты</t>
  </si>
  <si>
    <t>иные выплаты населению</t>
  </si>
  <si>
    <r>
      <t>Выплаты, уменьшающие доход, всего</t>
    </r>
    <r>
      <rPr>
        <vertAlign val="superscript"/>
        <sz val="13"/>
        <rFont val="Times New Roman"/>
        <family val="1"/>
        <charset val="204"/>
      </rPr>
      <t>6</t>
    </r>
  </si>
  <si>
    <r>
      <t>Прочие выплаты, всего</t>
    </r>
    <r>
      <rPr>
        <vertAlign val="superscript"/>
        <sz val="13"/>
        <rFont val="Times New Roman"/>
        <family val="1"/>
        <charset val="204"/>
      </rPr>
      <t>7</t>
    </r>
  </si>
  <si>
    <t>исполнение судебных актов Российской Федерации и мировых соглашений по возмещению причиненного вреда</t>
  </si>
  <si>
    <t>приобретение объектов недвижимого имущества муниципальными бюджетными и автономными учреждениями</t>
  </si>
  <si>
    <t>строительство (реконструкция) объектов недвижимого имущества муниципальными бюджетными и автономными учреждениями</t>
  </si>
  <si>
    <r>
      <rPr>
        <vertAlign val="superscript"/>
        <sz val="11"/>
        <rFont val="Times New Roman"/>
        <family val="1"/>
        <charset val="204"/>
      </rPr>
      <t>4</t>
    </r>
    <r>
      <rPr>
        <sz val="11"/>
        <rFont val="Times New Roman"/>
        <family val="1"/>
        <charset val="204"/>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</si>
  <si>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rPr>
        <vertAlign val="superscript"/>
        <sz val="11"/>
        <rFont val="Times New Roman"/>
        <family val="1"/>
        <charset val="204"/>
      </rPr>
      <t>7</t>
    </r>
    <r>
      <rPr>
        <sz val="11"/>
        <rFont val="Times New Roman"/>
        <family val="1"/>
        <charset val="204"/>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</si>
  <si>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t>Раздел 2. Сведения по выплатам на закупки товаров, работ, услуг</t>
    </r>
    <r>
      <rPr>
        <vertAlign val="superscript"/>
        <sz val="11"/>
        <rFont val="Times New Roman"/>
        <family val="1"/>
        <charset val="204"/>
      </rPr>
      <t>8</t>
    </r>
  </si>
  <si>
    <r>
      <t>Выплаты на закупку товаров, работ, услуг, всего</t>
    </r>
    <r>
      <rPr>
        <vertAlign val="superscript"/>
        <sz val="13"/>
        <rFont val="Times New Roman"/>
        <family val="1"/>
        <charset val="204"/>
      </rPr>
      <t>9</t>
    </r>
  </si>
  <si>
    <r>
      <t>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t>
    </r>
    <r>
      <rPr>
        <vertAlign val="superscript"/>
        <sz val="13"/>
        <rFont val="Times New Roman"/>
        <family val="1"/>
        <charset val="204"/>
      </rPr>
      <t>13</t>
    </r>
  </si>
  <si>
    <t>за счет субсидий на финансовое обеспечение выполнения муниципального задания на оказание услуг (выполнение работ)</t>
  </si>
  <si>
    <t>за счет субсидий, предоставляемых в соответствии с абзацем вторым пункта 1 статьи 78.1 Бюджетного кодекса Российской Федерации, и целей их предоставления</t>
  </si>
  <si>
    <r>
      <t>за счет субсидий на осуществление капитальных вложений в объекты капитального строительства муниципальной собственности или приобретение объектов недвижимого имущества в муниципальную собственность</t>
    </r>
    <r>
      <rPr>
        <vertAlign val="superscript"/>
        <sz val="13"/>
        <rFont val="Times New Roman"/>
        <family val="1"/>
        <charset val="204"/>
      </rPr>
      <t>12</t>
    </r>
  </si>
  <si>
    <r>
      <t>1.1</t>
    </r>
    <r>
      <rPr>
        <sz val="13"/>
        <color theme="0"/>
        <rFont val="Times New Roman"/>
        <family val="1"/>
        <charset val="204"/>
      </rPr>
      <t>.</t>
    </r>
  </si>
  <si>
    <r>
      <t>1.2</t>
    </r>
    <r>
      <rPr>
        <sz val="13"/>
        <color theme="0"/>
        <rFont val="Times New Roman"/>
        <family val="1"/>
        <charset val="204"/>
      </rPr>
      <t>.</t>
    </r>
  </si>
  <si>
    <r>
      <t>1.3</t>
    </r>
    <r>
      <rPr>
        <sz val="13"/>
        <color theme="0"/>
        <rFont val="Times New Roman"/>
        <family val="1"/>
        <charset val="204"/>
      </rPr>
      <t>.</t>
    </r>
  </si>
  <si>
    <r>
      <t>1.4</t>
    </r>
    <r>
      <rPr>
        <sz val="13"/>
        <color theme="0"/>
        <rFont val="Times New Roman"/>
        <family val="1"/>
        <charset val="204"/>
      </rPr>
      <t>.</t>
    </r>
  </si>
  <si>
    <r>
      <t>1.4.1</t>
    </r>
    <r>
      <rPr>
        <sz val="13"/>
        <color theme="0"/>
        <rFont val="Times New Roman"/>
        <family val="1"/>
        <charset val="204"/>
      </rPr>
      <t>.</t>
    </r>
  </si>
  <si>
    <t>1.4.1.1</t>
  </si>
  <si>
    <t>1.4.1.2</t>
  </si>
  <si>
    <r>
      <t>1.4.2</t>
    </r>
    <r>
      <rPr>
        <sz val="13"/>
        <color theme="0"/>
        <rFont val="Times New Roman"/>
        <family val="1"/>
        <charset val="204"/>
      </rPr>
      <t>.</t>
    </r>
  </si>
  <si>
    <t>1.4.2.1</t>
  </si>
  <si>
    <t>1.4.2.2</t>
  </si>
  <si>
    <r>
      <t>1.4.3</t>
    </r>
    <r>
      <rPr>
        <sz val="13"/>
        <color theme="0"/>
        <rFont val="Times New Roman"/>
        <family val="1"/>
        <charset val="204"/>
      </rPr>
      <t>.</t>
    </r>
  </si>
  <si>
    <r>
      <t>1.4.4</t>
    </r>
    <r>
      <rPr>
        <sz val="13"/>
        <color theme="0"/>
        <rFont val="Times New Roman"/>
        <family val="1"/>
        <charset val="204"/>
      </rPr>
      <t>.</t>
    </r>
  </si>
  <si>
    <t>1.4.4.1</t>
  </si>
  <si>
    <t>1.4.4.2</t>
  </si>
  <si>
    <r>
      <t>1.4.5</t>
    </r>
    <r>
      <rPr>
        <sz val="13"/>
        <color theme="0"/>
        <rFont val="Times New Roman"/>
        <family val="1"/>
        <charset val="204"/>
      </rPr>
      <t>.</t>
    </r>
  </si>
  <si>
    <t>1.4.5.1</t>
  </si>
  <si>
    <t>1.4.5.2</t>
  </si>
  <si>
    <t>(наименование должности)</t>
  </si>
  <si>
    <t>иные выплаты персоналу учреждений, за исключением фонда оплаты труда</t>
  </si>
  <si>
    <t>уплата прочих налогов, сборов</t>
  </si>
  <si>
    <t>уплата иных платежей</t>
  </si>
  <si>
    <t>(уполномоченное лицо)</t>
  </si>
  <si>
    <t>(подпись)                         (И.О.Фамилия)</t>
  </si>
  <si>
    <t>субсидии, предусмотренные абзацем вторым пункта 1 статьи 78.1 Бюджетного кодекса Российской Федерации</t>
  </si>
  <si>
    <t>Расшифровка видов доходов</t>
  </si>
  <si>
    <t>к плану финансово-хозяйственной деятельности</t>
  </si>
  <si>
    <t>Годовые суммы ФХД</t>
  </si>
  <si>
    <t>КВР</t>
  </si>
  <si>
    <t>Наименование статьи</t>
  </si>
  <si>
    <t>Сумма (руб.)</t>
  </si>
  <si>
    <t>ВСЕГО</t>
  </si>
  <si>
    <t>в том числе за счет:</t>
  </si>
  <si>
    <t>субсидии на выполнение государственного задания</t>
  </si>
  <si>
    <t>субсидии на иные цели</t>
  </si>
  <si>
    <t>поступлений от приносящей доход деятельности</t>
  </si>
  <si>
    <t>Доходы от собственности</t>
  </si>
  <si>
    <t>в том числе: (расшифровать)</t>
  </si>
  <si>
    <t>Объект</t>
  </si>
  <si>
    <t>Тариф, руб.</t>
  </si>
  <si>
    <r>
      <t>Предоставляемая площадь, м</t>
    </r>
    <r>
      <rPr>
        <vertAlign val="superscript"/>
        <sz val="12"/>
        <rFont val="Times New Roman"/>
        <family val="1"/>
        <charset val="204"/>
      </rPr>
      <t>2</t>
    </r>
  </si>
  <si>
    <t xml:space="preserve"> Расчет объема плановых поступлений от оказания услуг, работ, компенсации затрат учреждений</t>
  </si>
  <si>
    <t>1. Субсидии на финансовое обеспечение выполнения муниципального задания за счет средств местного бюджета</t>
  </si>
  <si>
    <t>2. Поступления от оказания услуг, выполнения работ, реализации готовой продукции иной приносящей доход деятельности</t>
  </si>
  <si>
    <t>Наименование услуги</t>
  </si>
  <si>
    <t>Объем оказания услуг</t>
  </si>
  <si>
    <t>Безвозмездные денежные поступления текущего характера</t>
  </si>
  <si>
    <t>Прочие доходы</t>
  </si>
  <si>
    <t>1. Гранты и иные целевые безвозмездные поступления:</t>
  </si>
  <si>
    <t>- целевые поступления</t>
  </si>
  <si>
    <t>- гранты</t>
  </si>
  <si>
    <t>2. Иные доходы</t>
  </si>
  <si>
    <t>Прочие поступления</t>
  </si>
  <si>
    <t>Увеличение остатков денежных средств за счет возврата дебиторской задолженности прошлых лет</t>
  </si>
  <si>
    <t>* Детализируется по соответствующим кодам статей и подстатей КОСГУ</t>
  </si>
  <si>
    <t>Руководитель</t>
  </si>
  <si>
    <t>Ответственный исполнитель</t>
  </si>
  <si>
    <t>Итого расход</t>
  </si>
  <si>
    <t>Доп.соглаш</t>
  </si>
  <si>
    <t>доп.соглашение</t>
  </si>
  <si>
    <t>Добавить</t>
  </si>
  <si>
    <t>Доп.расходы</t>
  </si>
  <si>
    <t>уменьшено расходов</t>
  </si>
  <si>
    <t>Налоги</t>
  </si>
  <si>
    <t>надо</t>
  </si>
  <si>
    <t>(Место печати)</t>
  </si>
  <si>
    <t>Доп.заявка (плюсом)</t>
  </si>
  <si>
    <t>Расшифровка видов выплат</t>
  </si>
  <si>
    <t>КОСГУ</t>
  </si>
  <si>
    <t>субсидии на выполнение муниципального задания</t>
  </si>
  <si>
    <t>из них остатки прошлых лет</t>
  </si>
  <si>
    <t>Фонд оплаты труда учреждений</t>
  </si>
  <si>
    <t>Фонд оплаты труда учреждений 211, 213</t>
  </si>
  <si>
    <t>Заработная плата</t>
  </si>
  <si>
    <t>Социальные пособия и компенсации персоналу в денежной форме</t>
  </si>
  <si>
    <t>1. Пособие за первые три дня временной нетрудоспособности за счет средств работодателя, в случае заболевания работника или полученной им травмы (за исключением несчастных случаев на производстве и профессиональных заболеваний)</t>
  </si>
  <si>
    <t>Иные выплаты персоналу учреждений, за исключением фонда оплаты труда</t>
  </si>
  <si>
    <t xml:space="preserve"> 1. Суточные при служебных командировках</t>
  </si>
  <si>
    <t>Транспортные услуги</t>
  </si>
  <si>
    <t>Компесация за использование личного транспорта в служебных целях</t>
  </si>
  <si>
    <t>Прочие работы, услуги</t>
  </si>
  <si>
    <t>1. Оплата проезда к месту служебной командировки и обратно к месту постоянной работы транспортом общего пользования (при наличии документов (билетов), подтверждающих эти расходы)</t>
  </si>
  <si>
    <t>2.  Оплата за проживание в жилых помещениях (найм жилых помещений) при служебных командировках</t>
  </si>
  <si>
    <t>3. Иные расходы, произведенные работниками в служебных командировках</t>
  </si>
  <si>
    <t>Взносы по обязательному социальному страхованию на выплаты по оплате труда работников и иные выплаты работникам учреждений</t>
  </si>
  <si>
    <t xml:space="preserve">Начисления на выплаты по оплате труда </t>
  </si>
  <si>
    <t>Оплата работ, услуг</t>
  </si>
  <si>
    <t>Услуги связи</t>
  </si>
  <si>
    <t>Наименование</t>
  </si>
  <si>
    <t>Кол-во телеф. номеров</t>
  </si>
  <si>
    <t>Стоимость в месяц</t>
  </si>
  <si>
    <t>Кол-во месяцев</t>
  </si>
  <si>
    <t>1. Основные телефонные номера</t>
  </si>
  <si>
    <t>2. Пользование глобальной сетью Интернет</t>
  </si>
  <si>
    <t>3. Междугородние переговоры</t>
  </si>
  <si>
    <t>4. Оплата услуг почтовой связи, включая оплату почтовых сборов при получении услуг почтовой связи</t>
  </si>
  <si>
    <t>5. Мобильная связь</t>
  </si>
  <si>
    <t>6. Почие услуги связи (подключение, регистрация, предоставление доступа, обслуживание и т.п.)</t>
  </si>
  <si>
    <t>7. ОГМ, всего</t>
  </si>
  <si>
    <t>1. Оплата договоров гражданско-правового характера, заключенных с физическими лицами, на оказание транспортных услуг</t>
  </si>
  <si>
    <t>2.  Оплата услуг по пассажирским и грузовым перевозкам</t>
  </si>
  <si>
    <t>3. ОГМ, всего</t>
  </si>
  <si>
    <t>Коммунальные услуги</t>
  </si>
  <si>
    <t>1. Оплата отопления и технологических нужд:</t>
  </si>
  <si>
    <t>Адрес объекта потребления</t>
  </si>
  <si>
    <r>
      <t>Объем потребления по договору (Гкал, м</t>
    </r>
    <r>
      <rPr>
        <vertAlign val="superscript"/>
        <sz val="10"/>
        <rFont val="Times New Roman"/>
        <family val="1"/>
        <charset val="204"/>
      </rPr>
      <t>3</t>
    </r>
    <r>
      <rPr>
        <sz val="10"/>
        <rFont val="Times New Roman"/>
        <family val="1"/>
        <charset val="204"/>
      </rPr>
      <t>)</t>
    </r>
  </si>
  <si>
    <t>2. Оплата потребления электрической энергии:</t>
  </si>
  <si>
    <t>Объем потребления по договору (тыс. кВт-ч)</t>
  </si>
  <si>
    <t>3. Оплата водоснабжения помещений:</t>
  </si>
  <si>
    <t>Лимит, куб.м</t>
  </si>
  <si>
    <t>4. ОГМ, всего</t>
  </si>
  <si>
    <t>Арендная плата за пользование имуществом (за исключением земельных участков и других обособленных природных объектов)</t>
  </si>
  <si>
    <t>2.  Арендная плата в соответствии с заключенными договорами аренды (субаренды, имущественного найма) помещений, сооружений:</t>
  </si>
  <si>
    <t>Адрес арендуемого имущества</t>
  </si>
  <si>
    <t>Назначение</t>
  </si>
  <si>
    <t>3.  Арендная плата в соответствии с заключенными договорами аренды (субаренды, имущественного найма) музыкальных инструментов и т.п.:</t>
  </si>
  <si>
    <t>Работы, услуги по содержанию имущества</t>
  </si>
  <si>
    <t>8. ОГМ, всего:</t>
  </si>
  <si>
    <t>227</t>
  </si>
  <si>
    <t>Страхование</t>
  </si>
  <si>
    <t>228</t>
  </si>
  <si>
    <t>Услуги, работы для целей капитальных вложений</t>
  </si>
  <si>
    <t>1. Разработка ПСД по строительству и реконструкции</t>
  </si>
  <si>
    <t>2. Проведение государственной экспертизы проектной документации, осуществление строительного контроля, включая авторский надзор за капитальным ремонтом объектов капитального строительства, оплата демонтажных работ (снос строений, перенос коммуникаций и тому подобное)</t>
  </si>
  <si>
    <t>290*</t>
  </si>
  <si>
    <t xml:space="preserve">Прочие расходы </t>
  </si>
  <si>
    <t>Увеличение стоимости нематериальных активов</t>
  </si>
  <si>
    <t>Пенсии, пособия, выплачиваемые работодателями, нанимателями бывшим работникам в денежной форме</t>
  </si>
  <si>
    <t>Премии и гранты</t>
  </si>
  <si>
    <t>Иные выплаты текущего характера физическим лицам</t>
  </si>
  <si>
    <t xml:space="preserve">Иные выплаты населению </t>
  </si>
  <si>
    <t>Исполнение судебных актов</t>
  </si>
  <si>
    <t>Уплата налогов, сборов и иных платежей, всего</t>
  </si>
  <si>
    <t>Уплата налога на имущество организаций и земельного налога</t>
  </si>
  <si>
    <t>1. Уплата земельного налога</t>
  </si>
  <si>
    <t>2. Уплата налога на имущество</t>
  </si>
  <si>
    <t>Налоги, пошлины и сборы</t>
  </si>
  <si>
    <t>1. Уплата транспортного налога</t>
  </si>
  <si>
    <t>2. Уплата государственных пошлин и сборов в установленных законодательством случаях</t>
  </si>
  <si>
    <t>291-299</t>
  </si>
  <si>
    <t>Поступление нефинансовых активов</t>
  </si>
  <si>
    <t>Увеличение стоимости основных средств</t>
  </si>
  <si>
    <t>3. ОГМ, всего:</t>
  </si>
  <si>
    <r>
      <rPr>
        <b/>
        <sz val="12"/>
        <rFont val="Times New Roman"/>
        <family val="1"/>
        <charset val="204"/>
      </rPr>
      <t xml:space="preserve">343 </t>
    </r>
    <r>
      <rPr>
        <sz val="12"/>
        <rFont val="Times New Roman"/>
        <family val="1"/>
        <charset val="204"/>
      </rPr>
      <t>Оплата горюче-смазочных материалов</t>
    </r>
  </si>
  <si>
    <t>Увеличение стоимости горюче-смазочных материалов</t>
  </si>
  <si>
    <t>Количество единиц автотранспорта</t>
  </si>
  <si>
    <t>Норма расхода бензина (л/100 км)</t>
  </si>
  <si>
    <t>Пробег на 20__ год, км</t>
  </si>
  <si>
    <t>Стоимость, руб. за 1 литр</t>
  </si>
  <si>
    <t>Увеличение стоимости строительных материалов</t>
  </si>
  <si>
    <t>ОГМ, всего:</t>
  </si>
  <si>
    <t>Увеличение стоимости мягкого инвентаря</t>
  </si>
  <si>
    <t>346</t>
  </si>
  <si>
    <t>Увеличение стоимости прочих оборотных запасов (материалов)</t>
  </si>
  <si>
    <t>5. ОГМ, всего:</t>
  </si>
  <si>
    <t>Увеличение стоимости прочих материальных запасов однократного применения</t>
  </si>
  <si>
    <t>4. ОГМ, всего:</t>
  </si>
  <si>
    <t>Передача электроэнергии</t>
  </si>
  <si>
    <t>Купля- продажи электроэнергии</t>
  </si>
  <si>
    <t>Прием сточных вод</t>
  </si>
  <si>
    <t>Водоснабжение и водоотведение</t>
  </si>
  <si>
    <t>4. Вывоз ТБО</t>
  </si>
  <si>
    <t>Тепловая энергия</t>
  </si>
  <si>
    <t>Экономист</t>
  </si>
  <si>
    <t>Управления образования Администрации города Вологды</t>
  </si>
  <si>
    <t>Управление образования Администрации города Вологды</t>
  </si>
  <si>
    <t>Оплата труда</t>
  </si>
  <si>
    <t>Платные услуги (131)</t>
  </si>
  <si>
    <t>Возмещение коммунальных услуг арендаторами (135)</t>
  </si>
  <si>
    <t>Уменьшение стоимости материальных запасов</t>
  </si>
  <si>
    <t>Сдача металолома (446)</t>
  </si>
  <si>
    <t>Сдача макулатуры (446)</t>
  </si>
  <si>
    <t>Организация отдыха детей в каникулярное время (131)</t>
  </si>
  <si>
    <t>Т,А.Масленикова</t>
  </si>
  <si>
    <t>Масленикова Т.А</t>
  </si>
  <si>
    <t>ПФДО (131)</t>
  </si>
  <si>
    <t>дополнительное образование</t>
  </si>
  <si>
    <t>родительская плата</t>
  </si>
  <si>
    <t>коммунальные услуги</t>
  </si>
  <si>
    <t>добровольные пожертвования</t>
  </si>
  <si>
    <t>1. Арендной платы в соответствии с заключенными договорами аренды (субаренды, имущественного найма) транспортных средств</t>
  </si>
  <si>
    <t>Коммандировочные расходы</t>
  </si>
  <si>
    <t>По уходу за ребенком до 3 лет</t>
  </si>
  <si>
    <t>1.3.1</t>
  </si>
  <si>
    <t xml:space="preserve">в соответствии с Федеральным законом          № 44-ФЗ </t>
  </si>
  <si>
    <r>
      <t xml:space="preserve">из них </t>
    </r>
    <r>
      <rPr>
        <vertAlign val="superscript"/>
        <sz val="11"/>
        <rFont val="Times New Roman"/>
        <family val="1"/>
        <charset val="204"/>
      </rPr>
      <t>8.1</t>
    </r>
    <r>
      <rPr>
        <sz val="11"/>
        <rFont val="Times New Roman"/>
        <family val="1"/>
        <charset val="204"/>
      </rPr>
      <t>:</t>
    </r>
  </si>
  <si>
    <t>26310.1</t>
  </si>
  <si>
    <t>1.3.2</t>
  </si>
  <si>
    <t>в соответствии с Федеральным законом         № 223-ФЗ</t>
  </si>
  <si>
    <r>
      <t xml:space="preserve">из них </t>
    </r>
    <r>
      <rPr>
        <vertAlign val="superscript"/>
        <sz val="13"/>
        <rFont val="Times New Roman"/>
        <family val="1"/>
        <charset val="204"/>
      </rPr>
      <t>8.1</t>
    </r>
    <r>
      <rPr>
        <sz val="13"/>
        <rFont val="Times New Roman"/>
        <family val="1"/>
        <charset val="204"/>
      </rPr>
      <t>:</t>
    </r>
  </si>
  <si>
    <t>26421.1</t>
  </si>
  <si>
    <t>26451.1</t>
  </si>
  <si>
    <r>
      <rPr>
        <vertAlign val="superscript"/>
        <sz val="11"/>
        <rFont val="Times New Roman"/>
        <family val="1"/>
        <charset val="204"/>
      </rPr>
      <t>8</t>
    </r>
    <r>
      <rPr>
        <sz val="11"/>
        <rFont val="Times New Roman"/>
        <family val="1"/>
        <charset val="204"/>
      </rPr>
      <t xml:space="preserve"> В разделе 2 Плана детализируются показатели выплат по расходам на закупку товаров, работ, услуг, отраженные по соответствующим строкам раздела 1 Плана.</t>
    </r>
  </si>
  <si>
    <r>
      <rPr>
        <vertAlign val="superscript"/>
        <sz val="11"/>
        <rFont val="Times New Roman"/>
        <family val="1"/>
        <charset val="204"/>
      </rPr>
      <t xml:space="preserve">8.1 </t>
    </r>
    <r>
      <rPr>
        <sz val="11"/>
        <rFont val="Times New Roman"/>
        <family val="1"/>
        <charset val="204"/>
      </rPr>
      <t>В случаях, если муниципальному учреждению предоставляются субсидия в соответствии с абзацем вторым пункта 1 статьи 78.1 Бюджетного кодекса Российской Федерации, субсидия на осуществление капитальных вложений в объекты капитального строительства муниципальной собственности или приобретение объектов недвижимого имущества в муниципальную собственность или грант в форме субсидии соответствии с абзацем первым пункта 4 статьи 78.1 Бюджетного кодекса Российской Федерации в целях достижения результатов регионального проекта, обеспечивающего достижение целей, показателей и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года     № 204 "О национальных целях и стратегических задачах развития Российской Федерации на период до 2024 года" (с последующими изменениями) (далее - региональный проект), показатели строк 26310, 26421, 26430 и 26451 раздела 2 детализируются по коду целевой статьи (8-17 разряды кода классификации расходов бюджетов, при этом в рамках реализации регионального проекта в 8-10 разрядах могут указываться нули).</t>
    </r>
  </si>
  <si>
    <r>
      <rPr>
        <vertAlign val="superscript"/>
        <sz val="11"/>
        <rFont val="Times New Roman"/>
        <family val="1"/>
        <charset val="204"/>
      </rPr>
      <t>9</t>
    </r>
    <r>
      <rPr>
        <sz val="11"/>
        <rFont val="Times New Roman"/>
        <family val="1"/>
        <charset val="204"/>
      </rPr>
      <t xml:space="preserve"> Плановые показатели выплат на закупку товаров, работ, услуг по строке 26000 раздела 2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 и должны соответствовать показателям соответствующих граф по строке 2600 раздела 1 Плана.</t>
    </r>
  </si>
  <si>
    <r>
      <rPr>
        <vertAlign val="superscript"/>
        <sz val="11"/>
        <rFont val="Times New Roman"/>
        <family val="1"/>
        <charset val="204"/>
      </rPr>
      <t>13</t>
    </r>
    <r>
      <rPr>
        <sz val="11"/>
        <rFont val="Times New Roman"/>
        <family val="1"/>
        <charset val="204"/>
      </rPr>
      <t xml:space="preserve"> Плановые показатели выплат на закупку товаров, работ, услуг по строке 26500 муниципального бюджетного учреждения должен быть не менее суммы показателей строк 26410, 26420, 26430, 26440 по соответствующей графе, муниципального автономного учреждения - не менее показателя строки 26430 по соответствующей графе.".</t>
    </r>
  </si>
  <si>
    <r>
      <rPr>
        <vertAlign val="superscript"/>
        <sz val="11"/>
        <rFont val="Times New Roman"/>
        <family val="1"/>
        <charset val="204"/>
      </rPr>
      <t>2</t>
    </r>
    <r>
      <rPr>
        <sz val="11"/>
        <rFont val="Times New Roman"/>
        <family val="1"/>
        <charset val="204"/>
      </rPr>
      <t xml:space="preserve">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года № 209н (с последующими изменениями), с указанием справочной информации (типов средств).</t>
    </r>
  </si>
  <si>
    <r>
      <rPr>
        <vertAlign val="superscript"/>
        <sz val="11"/>
        <rFont val="Times New Roman"/>
        <family val="1"/>
        <charset val="204"/>
      </rPr>
      <t>5</t>
    </r>
    <r>
      <rPr>
        <sz val="11"/>
        <rFont val="Times New Roman"/>
        <family val="1"/>
        <charset val="204"/>
      </rPr>
      <t xml:space="preserve"> Показатели выплат по расходам на закупки товаров, работ, услуг, отраженные в строке 2600 раздела 1 Плана, подлежат детализации в разделе 2 Плана.</t>
    </r>
  </si>
  <si>
    <t>Приложение</t>
  </si>
  <si>
    <t xml:space="preserve">к постановлению Администрации </t>
  </si>
  <si>
    <t>от 07.04.2020 № 441</t>
  </si>
  <si>
    <t xml:space="preserve">  "Приложение </t>
  </si>
  <si>
    <t>образования «Город Вологда»</t>
  </si>
  <si>
    <r>
      <t xml:space="preserve">Код бюджетной классификации Российской Федерации </t>
    </r>
    <r>
      <rPr>
        <vertAlign val="superscript"/>
        <sz val="13"/>
        <rFont val="Times New Roman"/>
        <family val="1"/>
        <charset val="204"/>
      </rPr>
      <t>8.1</t>
    </r>
    <r>
      <rPr>
        <vertAlign val="superscript"/>
        <sz val="11"/>
        <rFont val="Times New Roman"/>
        <family val="1"/>
        <charset val="204"/>
      </rPr>
      <t xml:space="preserve"> </t>
    </r>
  </si>
  <si>
    <t>Канцелярские товары</t>
  </si>
  <si>
    <t>Родительская плата и питание (131)</t>
  </si>
  <si>
    <t>Техобслуживание тревожной сигнализации</t>
  </si>
  <si>
    <t>Техобслуживание пожарной сигнализации</t>
  </si>
  <si>
    <t xml:space="preserve"> Обслуживание АПС</t>
  </si>
  <si>
    <t>.Сервисное обслуживание оргтехники</t>
  </si>
  <si>
    <t xml:space="preserve"> Оказание услуг по ведению бухгалтерского, налогового и статистического учета</t>
  </si>
  <si>
    <t xml:space="preserve"> Оказание услуг по организации питания</t>
  </si>
  <si>
    <t xml:space="preserve"> Услуги по обучению на курсах повышения квалификации, подготовки и переподготовки специалистов</t>
  </si>
  <si>
    <t xml:space="preserve"> Медицинские услуги (в том числе диспансеризация, медицинский осмотр и освидетельствование работников (включая предрейсовые осмотры водителей), состоящих в штате учреждения, проведение медицинских анализов)</t>
  </si>
  <si>
    <t xml:space="preserve"> Нотариальные услуги (взимание нотариального тарифа за совершение нотариальных действий), за исключением случаев, когда за совершение нотариальных действий предусмотрено взимание государственной пошлины</t>
  </si>
  <si>
    <t xml:space="preserve">.Прочие работы услуги </t>
  </si>
  <si>
    <t xml:space="preserve"> Расходы на уплату страховых премий (страховых взносов) по договорам страхования, заключенным со страховыми организациями</t>
  </si>
  <si>
    <t xml:space="preserve"> Услуги по охране обьекта</t>
  </si>
  <si>
    <t>Увеличение стоимости продуктов питания</t>
  </si>
  <si>
    <t>Муниципальное дошкольное образовательное учреждение "Детский сад общеразвивающего вида № 55 "Северяночка"</t>
  </si>
  <si>
    <t>Волшебство слоеного теста</t>
  </si>
  <si>
    <t xml:space="preserve">Танцы Топ-топ </t>
  </si>
  <si>
    <t>дети от 3-7</t>
  </si>
  <si>
    <t>Грибова Лариса Павловна</t>
  </si>
  <si>
    <t>доходы от оказания платных услуг (работ), компенсаций затрат</t>
  </si>
  <si>
    <t xml:space="preserve">на 2021 год </t>
  </si>
  <si>
    <t>Дератизация</t>
  </si>
  <si>
    <t>аккарицидная обработка</t>
  </si>
  <si>
    <t>дезинфекция</t>
  </si>
  <si>
    <t>дезинсекция</t>
  </si>
  <si>
    <t>противопожарные мероприятия</t>
  </si>
  <si>
    <t>установка окон</t>
  </si>
  <si>
    <t>очистка кровли</t>
  </si>
  <si>
    <t>Моющие средства</t>
  </si>
  <si>
    <t>Линолеум</t>
  </si>
  <si>
    <t>Дезинфицирующие средства</t>
  </si>
  <si>
    <t>Развивающее занятие "Почемучки"</t>
  </si>
  <si>
    <t>Вокал "Веселые нотки"</t>
  </si>
  <si>
    <t>Вокал "Ладушки"</t>
  </si>
  <si>
    <t>Танцевальная мозайка</t>
  </si>
  <si>
    <t>Рисование</t>
  </si>
  <si>
    <t>Подготовка к школе "Умники"</t>
  </si>
  <si>
    <t>Бусоград</t>
  </si>
  <si>
    <t>Театральный кружок теремок</t>
  </si>
  <si>
    <t>Логомитрический кружок "Топотушки"</t>
  </si>
  <si>
    <t xml:space="preserve">постройка веранды </t>
  </si>
  <si>
    <t>дети от 2-3</t>
  </si>
  <si>
    <t xml:space="preserve">Рисование песком </t>
  </si>
  <si>
    <t>106,29</t>
  </si>
  <si>
    <t>117,42</t>
  </si>
  <si>
    <t xml:space="preserve">Сантеника, фурнитура   </t>
  </si>
  <si>
    <t>28 декабря 2020</t>
  </si>
  <si>
    <t>на 2021г. и плановый период 2022 и 2023 годов</t>
  </si>
  <si>
    <t>на 2021 г. текущий финансовый год</t>
  </si>
  <si>
    <t>на 2022г. первый год планового периода</t>
  </si>
  <si>
    <t>на 2023 г. второй год планового периода</t>
  </si>
  <si>
    <t>_____________    И.Л. Гуляева</t>
  </si>
  <si>
    <t xml:space="preserve"> Начальник</t>
  </si>
</sst>
</file>

<file path=xl/styles.xml><?xml version="1.0" encoding="utf-8"?>
<styleSheet xmlns="http://schemas.openxmlformats.org/spreadsheetml/2006/main">
  <fonts count="25">
    <font>
      <sz val="10"/>
      <name val="Arial Cyr"/>
      <charset val="204"/>
    </font>
    <font>
      <sz val="13"/>
      <name val="Times New Roman"/>
      <family val="1"/>
      <charset val="204"/>
    </font>
    <font>
      <sz val="11"/>
      <name val="Times New Roman"/>
      <family val="1"/>
      <charset val="204"/>
    </font>
    <font>
      <sz val="10"/>
      <name val="Times New Roman"/>
      <family val="1"/>
      <charset val="204"/>
    </font>
    <font>
      <b/>
      <sz val="13"/>
      <name val="Times New Roman"/>
      <family val="1"/>
      <charset val="204"/>
    </font>
    <font>
      <sz val="9"/>
      <name val="Times New Roman"/>
      <family val="1"/>
      <charset val="204"/>
    </font>
    <font>
      <vertAlign val="superscript"/>
      <sz val="13"/>
      <name val="Times New Roman"/>
      <family val="1"/>
      <charset val="204"/>
    </font>
    <font>
      <vertAlign val="superscript"/>
      <sz val="11"/>
      <name val="Times New Roman"/>
      <family val="1"/>
      <charset val="204"/>
    </font>
    <font>
      <sz val="13"/>
      <color theme="0"/>
      <name val="Times New Roman"/>
      <family val="1"/>
      <charset val="204"/>
    </font>
    <font>
      <sz val="10"/>
      <name val="Arial Cyr"/>
      <charset val="204"/>
    </font>
    <font>
      <sz val="10"/>
      <name val="Arial"/>
      <family val="2"/>
      <charset val="204"/>
    </font>
    <font>
      <b/>
      <sz val="14"/>
      <name val="Times New Roman"/>
      <family val="1"/>
      <charset val="204"/>
    </font>
    <font>
      <sz val="12"/>
      <name val="Times New Roman"/>
      <family val="1"/>
      <charset val="204"/>
    </font>
    <font>
      <b/>
      <sz val="12"/>
      <name val="Times New Roman"/>
      <family val="1"/>
      <charset val="204"/>
    </font>
    <font>
      <vertAlign val="superscript"/>
      <sz val="12"/>
      <name val="Times New Roman"/>
      <family val="1"/>
      <charset val="204"/>
    </font>
    <font>
      <b/>
      <sz val="10"/>
      <name val="Times New Roman"/>
      <family val="1"/>
      <charset val="204"/>
    </font>
    <font>
      <vertAlign val="superscript"/>
      <sz val="10"/>
      <name val="Times New Roman"/>
      <family val="1"/>
      <charset val="204"/>
    </font>
    <font>
      <i/>
      <sz val="10"/>
      <name val="Arial"/>
      <family val="2"/>
      <charset val="204"/>
    </font>
    <font>
      <b/>
      <sz val="10"/>
      <name val="Arial Cyr"/>
      <charset val="204"/>
    </font>
    <font>
      <sz val="12"/>
      <color rgb="FFFF0000"/>
      <name val="Times New Roman"/>
      <family val="1"/>
      <charset val="204"/>
    </font>
    <font>
      <u/>
      <sz val="11"/>
      <name val="Times New Roman"/>
      <family val="1"/>
      <charset val="204"/>
    </font>
    <font>
      <sz val="13"/>
      <name val="Arial Cyr"/>
      <charset val="204"/>
    </font>
    <font>
      <sz val="8"/>
      <name val="Arial"/>
      <family val="2"/>
      <charset val="204"/>
    </font>
    <font>
      <sz val="10"/>
      <color rgb="FFFF0000"/>
      <name val="Times New Roman"/>
      <family val="1"/>
      <charset val="204"/>
    </font>
    <font>
      <sz val="10"/>
      <color rgb="FFFF0000"/>
      <name val="Arial"/>
      <family val="2"/>
      <charset val="204"/>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0" fontId="10" fillId="0" borderId="0"/>
    <xf numFmtId="0" fontId="9" fillId="0" borderId="0"/>
    <xf numFmtId="0" fontId="9" fillId="0" borderId="0"/>
  </cellStyleXfs>
  <cellXfs count="356">
    <xf numFmtId="0" fontId="0" fillId="0" borderId="0" xfId="0"/>
    <xf numFmtId="0" fontId="1" fillId="0" borderId="0" xfId="0" applyFont="1"/>
    <xf numFmtId="0" fontId="2" fillId="0" borderId="0" xfId="0" applyFont="1" applyAlignment="1">
      <alignment horizontal="right"/>
    </xf>
    <xf numFmtId="0" fontId="2" fillId="0" borderId="0" xfId="0" applyFont="1"/>
    <xf numFmtId="0" fontId="3" fillId="0" borderId="0" xfId="0" applyFont="1" applyAlignment="1">
      <alignment horizontal="center"/>
    </xf>
    <xf numFmtId="0" fontId="3" fillId="0" borderId="0" xfId="0" applyFont="1" applyAlignment="1">
      <alignment horizontal="center"/>
    </xf>
    <xf numFmtId="0" fontId="2" fillId="0" borderId="0" xfId="0" applyFont="1" applyAlignment="1"/>
    <xf numFmtId="0" fontId="1" fillId="0" borderId="0" xfId="0" applyFont="1" applyAlignment="1"/>
    <xf numFmtId="0" fontId="2" fillId="0" borderId="1" xfId="0" applyFont="1" applyBorder="1" applyAlignment="1">
      <alignment horizontal="center"/>
    </xf>
    <xf numFmtId="0" fontId="5" fillId="0" borderId="0" xfId="0" applyFont="1" applyAlignment="1">
      <alignment horizontal="right"/>
    </xf>
    <xf numFmtId="0" fontId="1" fillId="0" borderId="1" xfId="0" applyFont="1" applyBorder="1" applyAlignment="1">
      <alignment horizontal="center" wrapText="1"/>
    </xf>
    <xf numFmtId="0" fontId="1" fillId="0" borderId="1" xfId="0" applyFont="1" applyBorder="1" applyAlignment="1">
      <alignment horizontal="center" vertical="top" wrapText="1"/>
    </xf>
    <xf numFmtId="0" fontId="1" fillId="0" borderId="1" xfId="0" applyFont="1" applyBorder="1" applyAlignment="1">
      <alignment wrapText="1"/>
    </xf>
    <xf numFmtId="49" fontId="1" fillId="0" borderId="1" xfId="0" applyNumberFormat="1" applyFont="1" applyBorder="1" applyAlignment="1">
      <alignment horizontal="center" wrapText="1"/>
    </xf>
    <xf numFmtId="0" fontId="4" fillId="0" borderId="1" xfId="0" applyFont="1" applyBorder="1" applyAlignment="1">
      <alignment wrapText="1"/>
    </xf>
    <xf numFmtId="0" fontId="4" fillId="0" borderId="1" xfId="0" applyFont="1" applyBorder="1" applyAlignment="1">
      <alignment horizontal="center" wrapText="1"/>
    </xf>
    <xf numFmtId="0" fontId="2" fillId="0" borderId="1" xfId="0" applyFont="1" applyBorder="1" applyAlignment="1">
      <alignment wrapText="1"/>
    </xf>
    <xf numFmtId="0" fontId="0" fillId="0" borderId="1" xfId="0" applyBorder="1" applyAlignment="1"/>
    <xf numFmtId="0" fontId="1" fillId="0" borderId="1" xfId="0" applyFont="1" applyBorder="1" applyAlignment="1"/>
    <xf numFmtId="0" fontId="0" fillId="0" borderId="1" xfId="0" applyBorder="1" applyAlignment="1">
      <alignment horizontal="center"/>
    </xf>
    <xf numFmtId="16" fontId="1" fillId="0" borderId="1" xfId="0" applyNumberFormat="1" applyFont="1" applyBorder="1" applyAlignment="1">
      <alignment horizontal="center" wrapText="1"/>
    </xf>
    <xf numFmtId="14" fontId="1" fillId="0" borderId="1" xfId="0" applyNumberFormat="1" applyFont="1" applyBorder="1" applyAlignment="1">
      <alignment horizontal="center" wrapText="1"/>
    </xf>
    <xf numFmtId="0" fontId="0" fillId="0" borderId="1" xfId="0" applyBorder="1"/>
    <xf numFmtId="0" fontId="1" fillId="0" borderId="0" xfId="0" applyFont="1" applyBorder="1" applyAlignment="1">
      <alignment horizontal="center" wrapText="1"/>
    </xf>
    <xf numFmtId="0" fontId="1" fillId="0" borderId="0" xfId="0" applyFont="1" applyBorder="1" applyAlignment="1">
      <alignment wrapText="1"/>
    </xf>
    <xf numFmtId="0" fontId="3" fillId="0" borderId="0" xfId="0" applyFont="1"/>
    <xf numFmtId="0" fontId="1" fillId="0" borderId="1" xfId="0" applyFont="1" applyBorder="1" applyAlignment="1">
      <alignment horizontal="center" wrapText="1"/>
    </xf>
    <xf numFmtId="0" fontId="1" fillId="0" borderId="1" xfId="0" applyFont="1" applyFill="1" applyBorder="1" applyAlignment="1">
      <alignment wrapText="1"/>
    </xf>
    <xf numFmtId="0" fontId="2" fillId="0" borderId="1" xfId="0" applyFont="1" applyFill="1" applyBorder="1" applyAlignment="1">
      <alignment wrapText="1"/>
    </xf>
    <xf numFmtId="0" fontId="1" fillId="0" borderId="1" xfId="0" applyFont="1" applyBorder="1" applyAlignment="1">
      <alignment horizontal="center" wrapText="1"/>
    </xf>
    <xf numFmtId="0" fontId="10" fillId="0" borderId="0" xfId="1"/>
    <xf numFmtId="4" fontId="10" fillId="0" borderId="0" xfId="1" applyNumberFormat="1" applyAlignment="1">
      <alignment horizontal="right"/>
    </xf>
    <xf numFmtId="0" fontId="2" fillId="0" borderId="0" xfId="1" applyFont="1" applyFill="1" applyAlignment="1"/>
    <xf numFmtId="0" fontId="2" fillId="0" borderId="0" xfId="1" applyFont="1" applyFill="1"/>
    <xf numFmtId="0" fontId="3" fillId="0" borderId="0" xfId="2" applyFont="1" applyFill="1" applyBorder="1" applyAlignment="1">
      <alignment vertical="center"/>
    </xf>
    <xf numFmtId="4" fontId="3" fillId="0" borderId="0" xfId="2" applyNumberFormat="1" applyFont="1" applyFill="1" applyBorder="1" applyAlignment="1">
      <alignment horizontal="right" vertical="center"/>
    </xf>
    <xf numFmtId="4" fontId="10" fillId="0" borderId="0" xfId="1" applyNumberFormat="1"/>
    <xf numFmtId="0" fontId="13" fillId="0" borderId="1" xfId="2" applyFont="1" applyFill="1" applyBorder="1" applyAlignment="1">
      <alignment horizontal="left" vertical="center" wrapText="1"/>
    </xf>
    <xf numFmtId="4" fontId="13" fillId="2" borderId="1" xfId="2" applyNumberFormat="1" applyFont="1" applyFill="1" applyBorder="1" applyAlignment="1">
      <alignment horizontal="right" vertical="center" wrapText="1"/>
    </xf>
    <xf numFmtId="4" fontId="13" fillId="2" borderId="0" xfId="2" applyNumberFormat="1" applyFont="1" applyFill="1" applyBorder="1" applyAlignment="1">
      <alignment horizontal="right" vertical="center" wrapText="1"/>
    </xf>
    <xf numFmtId="0" fontId="12" fillId="0" borderId="1" xfId="2" applyFont="1" applyFill="1" applyBorder="1" applyAlignment="1">
      <alignment vertical="center" wrapText="1"/>
    </xf>
    <xf numFmtId="0" fontId="10" fillId="0" borderId="1" xfId="1" applyBorder="1"/>
    <xf numFmtId="0" fontId="3" fillId="0" borderId="1" xfId="2" applyFont="1" applyFill="1" applyBorder="1" applyAlignment="1">
      <alignment horizontal="center" vertical="center" wrapText="1"/>
    </xf>
    <xf numFmtId="0" fontId="11" fillId="0" borderId="15" xfId="2" applyFont="1" applyFill="1" applyBorder="1" applyAlignment="1">
      <alignment horizontal="center" vertical="center" wrapText="1"/>
    </xf>
    <xf numFmtId="0" fontId="13" fillId="0" borderId="0" xfId="1" applyFont="1"/>
    <xf numFmtId="0" fontId="13" fillId="0" borderId="0" xfId="2" applyFont="1" applyFill="1" applyBorder="1" applyAlignment="1">
      <alignment horizontal="left" vertical="center"/>
    </xf>
    <xf numFmtId="0" fontId="12" fillId="0" borderId="0" xfId="2" applyFont="1" applyFill="1" applyBorder="1" applyAlignment="1">
      <alignment horizontal="left" vertical="center"/>
    </xf>
    <xf numFmtId="0" fontId="3" fillId="0" borderId="0" xfId="2" applyFont="1" applyFill="1" applyBorder="1" applyAlignment="1">
      <alignment horizontal="left" vertical="center"/>
    </xf>
    <xf numFmtId="0" fontId="13" fillId="0" borderId="0" xfId="2" applyFont="1" applyFill="1" applyBorder="1" applyAlignment="1">
      <alignment vertical="center"/>
    </xf>
    <xf numFmtId="0" fontId="1" fillId="0" borderId="0" xfId="2" applyFont="1" applyFill="1" applyBorder="1" applyAlignment="1">
      <alignment vertical="center"/>
    </xf>
    <xf numFmtId="0" fontId="3" fillId="0" borderId="18" xfId="2" applyFont="1" applyFill="1" applyBorder="1" applyAlignment="1">
      <alignment horizontal="center" vertical="center"/>
    </xf>
    <xf numFmtId="0" fontId="1" fillId="0" borderId="0" xfId="2" applyFont="1" applyFill="1" applyBorder="1" applyAlignment="1">
      <alignment horizontal="center" vertical="center"/>
    </xf>
    <xf numFmtId="0" fontId="3" fillId="0" borderId="0" xfId="2" applyFont="1" applyFill="1" applyBorder="1" applyAlignment="1">
      <alignment horizontal="center" vertical="center"/>
    </xf>
    <xf numFmtId="4" fontId="2" fillId="0" borderId="0" xfId="2" applyNumberFormat="1" applyFont="1" applyFill="1" applyBorder="1" applyAlignment="1">
      <alignment horizontal="right" vertical="center"/>
    </xf>
    <xf numFmtId="0" fontId="1" fillId="0" borderId="0" xfId="2" applyFont="1" applyFill="1" applyBorder="1" applyAlignment="1">
      <alignment horizontal="left" vertical="center"/>
    </xf>
    <xf numFmtId="0" fontId="12" fillId="0" borderId="0" xfId="2" applyFont="1" applyFill="1" applyBorder="1" applyAlignment="1">
      <alignment horizontal="center" vertical="center"/>
    </xf>
    <xf numFmtId="0" fontId="12" fillId="0" borderId="0" xfId="2" applyFont="1" applyFill="1" applyBorder="1" applyAlignment="1">
      <alignment vertical="center"/>
    </xf>
    <xf numFmtId="4" fontId="12" fillId="0" borderId="0" xfId="2" applyNumberFormat="1" applyFont="1" applyFill="1" applyBorder="1" applyAlignment="1">
      <alignment horizontal="right" vertical="center"/>
    </xf>
    <xf numFmtId="0" fontId="10" fillId="0" borderId="0" xfId="1" applyFont="1"/>
    <xf numFmtId="4" fontId="10" fillId="0" borderId="0" xfId="1" applyNumberFormat="1" applyFont="1" applyAlignment="1">
      <alignment horizontal="right"/>
    </xf>
    <xf numFmtId="4" fontId="10" fillId="0" borderId="0" xfId="1" applyNumberFormat="1" applyFont="1"/>
    <xf numFmtId="4" fontId="15" fillId="0" borderId="1" xfId="2" applyNumberFormat="1" applyFont="1" applyFill="1" applyBorder="1" applyAlignment="1">
      <alignment horizontal="center" vertical="center" wrapText="1"/>
    </xf>
    <xf numFmtId="4" fontId="3" fillId="0" borderId="1" xfId="2" applyNumberFormat="1" applyFont="1" applyFill="1" applyBorder="1" applyAlignment="1">
      <alignment horizontal="center" vertical="center" wrapText="1"/>
    </xf>
    <xf numFmtId="0" fontId="13" fillId="0" borderId="15" xfId="2" applyFont="1" applyFill="1" applyBorder="1" applyAlignment="1">
      <alignment horizontal="center" vertical="center" wrapText="1"/>
    </xf>
    <xf numFmtId="0" fontId="12" fillId="0" borderId="1" xfId="2" applyFont="1" applyFill="1" applyBorder="1" applyAlignment="1">
      <alignment horizontal="center" vertical="center" wrapText="1"/>
    </xf>
    <xf numFmtId="0" fontId="12" fillId="0" borderId="15" xfId="2" applyFont="1" applyFill="1" applyBorder="1" applyAlignment="1">
      <alignment horizontal="center" vertical="center" wrapText="1"/>
    </xf>
    <xf numFmtId="0" fontId="3" fillId="0" borderId="1" xfId="2" applyFont="1" applyFill="1" applyBorder="1" applyAlignment="1">
      <alignment vertical="center" wrapText="1"/>
    </xf>
    <xf numFmtId="0" fontId="10" fillId="0" borderId="2" xfId="1" applyBorder="1"/>
    <xf numFmtId="0" fontId="13" fillId="0" borderId="1" xfId="2" applyFont="1" applyFill="1" applyBorder="1" applyAlignment="1">
      <alignment horizontal="center" vertical="center" wrapText="1"/>
    </xf>
    <xf numFmtId="0" fontId="17" fillId="0" borderId="1" xfId="1" applyFont="1" applyBorder="1"/>
    <xf numFmtId="0" fontId="17" fillId="0" borderId="0" xfId="1" applyFont="1"/>
    <xf numFmtId="0" fontId="12" fillId="0" borderId="0" xfId="2" applyFont="1" applyFill="1" applyBorder="1" applyAlignment="1">
      <alignment vertical="center" wrapText="1"/>
    </xf>
    <xf numFmtId="0" fontId="11" fillId="0" borderId="13" xfId="2" applyFont="1" applyFill="1" applyBorder="1" applyAlignment="1">
      <alignment horizontal="center" vertical="center" wrapText="1"/>
    </xf>
    <xf numFmtId="0" fontId="11" fillId="0" borderId="13" xfId="2" applyFont="1" applyFill="1" applyBorder="1" applyAlignment="1">
      <alignment vertical="center" wrapText="1"/>
    </xf>
    <xf numFmtId="0" fontId="1" fillId="0" borderId="0" xfId="0" applyFont="1" applyAlignment="1">
      <alignment wrapText="1"/>
    </xf>
    <xf numFmtId="2" fontId="0" fillId="0" borderId="1" xfId="0" applyNumberFormat="1" applyBorder="1" applyAlignment="1"/>
    <xf numFmtId="0" fontId="2" fillId="2" borderId="1" xfId="0" applyFont="1" applyFill="1" applyBorder="1" applyAlignment="1">
      <alignment wrapText="1"/>
    </xf>
    <xf numFmtId="2" fontId="4" fillId="0" borderId="1" xfId="0" applyNumberFormat="1" applyFont="1" applyBorder="1" applyAlignment="1">
      <alignment wrapText="1"/>
    </xf>
    <xf numFmtId="0" fontId="13" fillId="0" borderId="2" xfId="2" applyFont="1" applyFill="1" applyBorder="1" applyAlignment="1">
      <alignment horizontal="center" vertical="center" wrapText="1"/>
    </xf>
    <xf numFmtId="0" fontId="2" fillId="0" borderId="0" xfId="0" applyFont="1" applyAlignment="1">
      <alignment wrapText="1"/>
    </xf>
    <xf numFmtId="0" fontId="1" fillId="0" borderId="2" xfId="0" applyFont="1" applyBorder="1" applyAlignment="1">
      <alignment horizontal="center" wrapText="1"/>
    </xf>
    <xf numFmtId="0" fontId="1" fillId="0" borderId="2" xfId="0" applyFont="1" applyBorder="1" applyAlignment="1">
      <alignment wrapText="1"/>
    </xf>
    <xf numFmtId="49" fontId="1" fillId="0" borderId="2" xfId="0" applyNumberFormat="1" applyFont="1" applyBorder="1" applyAlignment="1">
      <alignment horizontal="center" wrapText="1"/>
    </xf>
    <xf numFmtId="0" fontId="2" fillId="0" borderId="3" xfId="0" applyFont="1" applyBorder="1" applyAlignment="1">
      <alignment wrapText="1"/>
    </xf>
    <xf numFmtId="0" fontId="0" fillId="0" borderId="3" xfId="0" applyBorder="1" applyAlignment="1"/>
    <xf numFmtId="0" fontId="1" fillId="0" borderId="3" xfId="0" applyFont="1" applyBorder="1" applyAlignment="1">
      <alignment wrapText="1"/>
    </xf>
    <xf numFmtId="0" fontId="1" fillId="0" borderId="28" xfId="0" applyFont="1" applyBorder="1" applyAlignment="1">
      <alignment wrapText="1"/>
    </xf>
    <xf numFmtId="0" fontId="1" fillId="0" borderId="29" xfId="0" applyFont="1" applyBorder="1" applyAlignment="1">
      <alignment horizontal="center" wrapText="1"/>
    </xf>
    <xf numFmtId="0" fontId="4" fillId="0" borderId="29" xfId="0" applyFont="1" applyBorder="1" applyAlignment="1">
      <alignment wrapText="1"/>
    </xf>
    <xf numFmtId="0" fontId="4" fillId="0" borderId="30" xfId="0" applyFont="1" applyBorder="1" applyAlignment="1">
      <alignment wrapText="1"/>
    </xf>
    <xf numFmtId="4" fontId="1" fillId="0" borderId="2" xfId="0" applyNumberFormat="1" applyFont="1" applyBorder="1" applyAlignment="1">
      <alignment wrapText="1"/>
    </xf>
    <xf numFmtId="0" fontId="4" fillId="0" borderId="29" xfId="0" applyFont="1" applyBorder="1" applyAlignment="1">
      <alignment horizontal="center" wrapText="1"/>
    </xf>
    <xf numFmtId="0" fontId="13" fillId="0" borderId="15" xfId="3" applyFont="1" applyFill="1" applyBorder="1" applyAlignment="1">
      <alignment horizontal="left" vertical="center" wrapText="1"/>
    </xf>
    <xf numFmtId="0" fontId="13" fillId="0" borderId="1" xfId="2" applyFont="1" applyFill="1" applyBorder="1" applyAlignment="1">
      <alignment horizontal="left" vertical="center" wrapText="1"/>
    </xf>
    <xf numFmtId="0" fontId="12" fillId="0" borderId="13" xfId="2" applyFont="1" applyFill="1" applyBorder="1" applyAlignment="1">
      <alignment horizontal="center" vertical="center" wrapText="1"/>
    </xf>
    <xf numFmtId="0" fontId="12" fillId="0" borderId="15" xfId="2" applyFont="1" applyFill="1" applyBorder="1" applyAlignment="1">
      <alignment horizontal="left" vertical="center" wrapText="1"/>
    </xf>
    <xf numFmtId="0" fontId="12" fillId="0" borderId="1" xfId="2" applyFont="1" applyFill="1" applyBorder="1" applyAlignment="1">
      <alignment horizontal="left" vertical="center" wrapText="1"/>
    </xf>
    <xf numFmtId="0" fontId="3" fillId="0" borderId="18" xfId="2" applyFont="1" applyFill="1" applyBorder="1" applyAlignment="1">
      <alignment horizontal="center" vertical="center"/>
    </xf>
    <xf numFmtId="0" fontId="3" fillId="0" borderId="0" xfId="2" applyFont="1" applyFill="1" applyBorder="1" applyAlignment="1">
      <alignment horizontal="center" vertical="center"/>
    </xf>
    <xf numFmtId="0" fontId="13" fillId="0" borderId="1" xfId="2" applyFont="1" applyFill="1" applyBorder="1" applyAlignment="1">
      <alignment horizontal="left" vertical="center" wrapText="1"/>
    </xf>
    <xf numFmtId="0" fontId="12" fillId="0" borderId="1" xfId="2" applyFont="1" applyFill="1" applyBorder="1" applyAlignment="1">
      <alignment horizontal="left" vertical="center" wrapText="1"/>
    </xf>
    <xf numFmtId="0" fontId="11" fillId="0" borderId="0" xfId="2" applyFont="1" applyFill="1" applyBorder="1" applyAlignment="1">
      <alignment horizontal="center" vertical="center" wrapText="1"/>
    </xf>
    <xf numFmtId="4" fontId="13" fillId="0" borderId="0" xfId="2" applyNumberFormat="1" applyFont="1" applyFill="1" applyBorder="1" applyAlignment="1">
      <alignment horizontal="right" vertical="center" wrapText="1"/>
    </xf>
    <xf numFmtId="4" fontId="4" fillId="0" borderId="1" xfId="0" applyNumberFormat="1" applyFont="1" applyBorder="1" applyAlignment="1">
      <alignment wrapText="1"/>
    </xf>
    <xf numFmtId="14" fontId="2" fillId="0" borderId="1" xfId="0" applyNumberFormat="1" applyFont="1" applyBorder="1" applyAlignment="1">
      <alignment horizontal="center"/>
    </xf>
    <xf numFmtId="4" fontId="13" fillId="3" borderId="1" xfId="2" applyNumberFormat="1" applyFont="1" applyFill="1" applyBorder="1" applyAlignment="1">
      <alignment horizontal="right" vertical="center" wrapText="1"/>
    </xf>
    <xf numFmtId="4" fontId="13" fillId="4" borderId="1" xfId="2" applyNumberFormat="1" applyFont="1" applyFill="1" applyBorder="1" applyAlignment="1">
      <alignment horizontal="right" vertical="center" wrapText="1"/>
    </xf>
    <xf numFmtId="4" fontId="13" fillId="3" borderId="1" xfId="3" applyNumberFormat="1" applyFont="1" applyFill="1" applyBorder="1" applyAlignment="1">
      <alignment horizontal="right" wrapText="1"/>
    </xf>
    <xf numFmtId="4" fontId="12" fillId="3" borderId="1" xfId="2" applyNumberFormat="1" applyFont="1" applyFill="1" applyBorder="1" applyAlignment="1">
      <alignment horizontal="right" vertical="center" wrapText="1"/>
    </xf>
    <xf numFmtId="4" fontId="13" fillId="3" borderId="23" xfId="2" applyNumberFormat="1" applyFont="1" applyFill="1" applyBorder="1" applyAlignment="1">
      <alignment horizontal="right" vertical="center" wrapText="1"/>
    </xf>
    <xf numFmtId="4" fontId="12" fillId="4" borderId="1" xfId="3" applyNumberFormat="1" applyFont="1" applyFill="1" applyBorder="1" applyAlignment="1">
      <alignment horizontal="right" wrapText="1"/>
    </xf>
    <xf numFmtId="4" fontId="12" fillId="4" borderId="1" xfId="2" applyNumberFormat="1" applyFont="1" applyFill="1" applyBorder="1" applyAlignment="1">
      <alignment horizontal="right" vertical="center" wrapText="1"/>
    </xf>
    <xf numFmtId="4" fontId="1" fillId="0" borderId="1" xfId="0" applyNumberFormat="1" applyFont="1" applyBorder="1" applyAlignment="1">
      <alignment wrapText="1"/>
    </xf>
    <xf numFmtId="4" fontId="1" fillId="0" borderId="1" xfId="0" applyNumberFormat="1" applyFont="1" applyBorder="1" applyAlignment="1">
      <alignment horizontal="center" wrapText="1"/>
    </xf>
    <xf numFmtId="4" fontId="0" fillId="0" borderId="1" xfId="0" applyNumberFormat="1" applyFont="1" applyBorder="1" applyAlignment="1"/>
    <xf numFmtId="4" fontId="18" fillId="0" borderId="29" xfId="0" applyNumberFormat="1" applyFont="1" applyBorder="1" applyAlignment="1"/>
    <xf numFmtId="4" fontId="1" fillId="0" borderId="3" xfId="0" applyNumberFormat="1" applyFont="1" applyBorder="1" applyAlignment="1">
      <alignment wrapText="1"/>
    </xf>
    <xf numFmtId="4" fontId="0" fillId="0" borderId="1" xfId="0" applyNumberFormat="1" applyBorder="1" applyAlignment="1"/>
    <xf numFmtId="4" fontId="0" fillId="0" borderId="3" xfId="0" applyNumberFormat="1" applyBorder="1" applyAlignment="1"/>
    <xf numFmtId="4" fontId="0" fillId="0" borderId="1" xfId="0" applyNumberFormat="1" applyBorder="1" applyAlignment="1">
      <alignment horizontal="center"/>
    </xf>
    <xf numFmtId="4" fontId="13" fillId="4" borderId="1" xfId="3" applyNumberFormat="1" applyFont="1" applyFill="1" applyBorder="1" applyAlignment="1">
      <alignment horizontal="right" vertical="center" wrapText="1"/>
    </xf>
    <xf numFmtId="4" fontId="13" fillId="3" borderId="1" xfId="3" applyNumberFormat="1" applyFont="1" applyFill="1" applyBorder="1" applyAlignment="1">
      <alignment horizontal="right" vertical="center" wrapText="1"/>
    </xf>
    <xf numFmtId="14" fontId="2" fillId="0" borderId="0" xfId="0" applyNumberFormat="1" applyFont="1" applyAlignment="1"/>
    <xf numFmtId="14" fontId="12" fillId="0" borderId="0" xfId="2" applyNumberFormat="1" applyFont="1" applyFill="1" applyBorder="1" applyAlignment="1">
      <alignment horizontal="left" vertical="center"/>
    </xf>
    <xf numFmtId="4" fontId="13" fillId="5" borderId="1" xfId="3" applyNumberFormat="1" applyFont="1" applyFill="1" applyBorder="1" applyAlignment="1">
      <alignment horizontal="right" wrapText="1"/>
    </xf>
    <xf numFmtId="4" fontId="12" fillId="5" borderId="1" xfId="3" applyNumberFormat="1" applyFont="1" applyFill="1" applyBorder="1" applyAlignment="1">
      <alignment horizontal="right" wrapText="1"/>
    </xf>
    <xf numFmtId="4" fontId="12" fillId="5" borderId="1" xfId="2" applyNumberFormat="1" applyFont="1" applyFill="1" applyBorder="1" applyAlignment="1">
      <alignment horizontal="right" vertical="center" wrapText="1"/>
    </xf>
    <xf numFmtId="4" fontId="13" fillId="5" borderId="1" xfId="2" applyNumberFormat="1" applyFont="1" applyFill="1" applyBorder="1" applyAlignment="1">
      <alignment horizontal="right" vertical="center" wrapText="1"/>
    </xf>
    <xf numFmtId="4" fontId="12" fillId="5" borderId="13" xfId="2" applyNumberFormat="1" applyFont="1" applyFill="1" applyBorder="1" applyAlignment="1">
      <alignment horizontal="right" vertical="center" wrapText="1"/>
    </xf>
    <xf numFmtId="4" fontId="12" fillId="5" borderId="25" xfId="2" applyNumberFormat="1" applyFont="1" applyFill="1" applyBorder="1" applyAlignment="1">
      <alignment horizontal="right" vertical="center" wrapText="1"/>
    </xf>
    <xf numFmtId="4" fontId="19" fillId="5" borderId="1" xfId="2" applyNumberFormat="1" applyFont="1" applyFill="1" applyBorder="1" applyAlignment="1">
      <alignment horizontal="right" vertical="center" wrapText="1"/>
    </xf>
    <xf numFmtId="0" fontId="1" fillId="0" borderId="0" xfId="0" applyFont="1" applyFill="1"/>
    <xf numFmtId="0" fontId="10" fillId="5" borderId="1" xfId="1" applyFill="1" applyBorder="1"/>
    <xf numFmtId="0" fontId="12" fillId="5" borderId="1" xfId="2" applyFont="1" applyFill="1" applyBorder="1" applyAlignment="1">
      <alignment vertical="center" wrapText="1"/>
    </xf>
    <xf numFmtId="0" fontId="12" fillId="5" borderId="1" xfId="2" applyFont="1" applyFill="1" applyBorder="1" applyAlignment="1">
      <alignment horizontal="left" vertical="center" wrapText="1"/>
    </xf>
    <xf numFmtId="0" fontId="13" fillId="5" borderId="1" xfId="2" applyFont="1" applyFill="1" applyBorder="1" applyAlignment="1">
      <alignment horizontal="left" vertical="center" wrapText="1"/>
    </xf>
    <xf numFmtId="14" fontId="1" fillId="5" borderId="1" xfId="0" applyNumberFormat="1" applyFont="1" applyFill="1" applyBorder="1" applyAlignment="1">
      <alignment horizontal="center" wrapText="1"/>
    </xf>
    <xf numFmtId="0" fontId="1" fillId="5" borderId="1" xfId="0" applyFont="1" applyFill="1" applyBorder="1" applyAlignment="1">
      <alignment wrapText="1"/>
    </xf>
    <xf numFmtId="0" fontId="1" fillId="5" borderId="1" xfId="0" applyFont="1" applyFill="1" applyBorder="1" applyAlignment="1">
      <alignment horizontal="center" wrapText="1"/>
    </xf>
    <xf numFmtId="4" fontId="1" fillId="5" borderId="1" xfId="0" applyNumberFormat="1" applyFont="1" applyFill="1" applyBorder="1" applyAlignment="1">
      <alignment wrapText="1"/>
    </xf>
    <xf numFmtId="0" fontId="13" fillId="0" borderId="1" xfId="2" applyFont="1" applyFill="1" applyBorder="1" applyAlignment="1">
      <alignment horizontal="left" vertical="center" wrapText="1"/>
    </xf>
    <xf numFmtId="0" fontId="12" fillId="0" borderId="13" xfId="2" applyFont="1" applyFill="1" applyBorder="1" applyAlignment="1">
      <alignment horizontal="center" vertical="center" wrapText="1"/>
    </xf>
    <xf numFmtId="0" fontId="12" fillId="0" borderId="15" xfId="2" applyFont="1" applyFill="1" applyBorder="1" applyAlignment="1">
      <alignment horizontal="center" vertical="center" wrapText="1"/>
    </xf>
    <xf numFmtId="0" fontId="12" fillId="0" borderId="15" xfId="2" applyFont="1" applyFill="1" applyBorder="1" applyAlignment="1">
      <alignment vertical="center" wrapText="1"/>
    </xf>
    <xf numFmtId="0" fontId="13" fillId="0" borderId="1" xfId="2" applyFont="1" applyFill="1" applyBorder="1" applyAlignment="1">
      <alignment horizontal="left" vertical="center" wrapText="1"/>
    </xf>
    <xf numFmtId="0" fontId="2" fillId="0" borderId="0" xfId="0" applyFont="1" applyAlignment="1">
      <alignment horizontal="center"/>
    </xf>
    <xf numFmtId="0" fontId="1" fillId="0" borderId="1" xfId="0" applyFont="1" applyBorder="1" applyAlignment="1">
      <alignment horizontal="center" wrapText="1"/>
    </xf>
    <xf numFmtId="0" fontId="1" fillId="0" borderId="2" xfId="0" applyFont="1" applyBorder="1" applyAlignment="1">
      <alignment horizontal="center" wrapText="1"/>
    </xf>
    <xf numFmtId="0" fontId="3" fillId="0" borderId="0" xfId="0" applyFont="1" applyAlignment="1">
      <alignment horizontal="center"/>
    </xf>
    <xf numFmtId="4" fontId="12" fillId="0" borderId="1" xfId="2" applyNumberFormat="1" applyFont="1" applyFill="1" applyBorder="1" applyAlignment="1">
      <alignment vertical="center" wrapText="1"/>
    </xf>
    <xf numFmtId="0" fontId="1" fillId="0" borderId="13" xfId="0" applyFont="1" applyBorder="1" applyAlignment="1">
      <alignment wrapText="1"/>
    </xf>
    <xf numFmtId="0" fontId="1" fillId="0" borderId="2" xfId="0" applyFont="1" applyFill="1" applyBorder="1" applyAlignment="1">
      <alignment wrapText="1"/>
    </xf>
    <xf numFmtId="4" fontId="0" fillId="0" borderId="2" xfId="0" applyNumberFormat="1" applyBorder="1" applyAlignment="1"/>
    <xf numFmtId="0" fontId="0" fillId="0" borderId="3" xfId="0" applyFont="1" applyBorder="1" applyAlignment="1"/>
    <xf numFmtId="4" fontId="0" fillId="0" borderId="29" xfId="0" applyNumberFormat="1" applyBorder="1" applyAlignment="1"/>
    <xf numFmtId="4" fontId="4" fillId="0" borderId="29" xfId="0" applyNumberFormat="1" applyFont="1" applyBorder="1" applyAlignment="1">
      <alignment wrapText="1"/>
    </xf>
    <xf numFmtId="0" fontId="1" fillId="0" borderId="30" xfId="0" applyFont="1" applyBorder="1" applyAlignment="1">
      <alignment horizontal="center" wrapText="1"/>
    </xf>
    <xf numFmtId="0" fontId="12" fillId="0" borderId="1" xfId="2" applyFont="1" applyFill="1" applyBorder="1" applyAlignment="1">
      <alignment horizontal="left" vertical="center" wrapText="1"/>
    </xf>
    <xf numFmtId="4" fontId="12" fillId="0" borderId="1" xfId="2" applyNumberFormat="1" applyFont="1" applyFill="1" applyBorder="1" applyAlignment="1">
      <alignment horizontal="right" vertical="center" wrapText="1"/>
    </xf>
    <xf numFmtId="4" fontId="13" fillId="0" borderId="1" xfId="3" applyNumberFormat="1" applyFont="1" applyFill="1" applyBorder="1" applyAlignment="1">
      <alignment horizontal="right" vertical="center" wrapText="1"/>
    </xf>
    <xf numFmtId="4" fontId="0" fillId="0" borderId="0" xfId="0" applyNumberFormat="1"/>
    <xf numFmtId="0" fontId="2" fillId="0" borderId="0" xfId="0" applyFont="1" applyAlignment="1">
      <alignment horizontal="center"/>
    </xf>
    <xf numFmtId="0" fontId="1" fillId="0" borderId="1" xfId="0" applyFont="1" applyBorder="1" applyAlignment="1">
      <alignment horizontal="center" wrapText="1"/>
    </xf>
    <xf numFmtId="0" fontId="12" fillId="0" borderId="15" xfId="2" applyFont="1" applyFill="1" applyBorder="1" applyAlignment="1">
      <alignment vertical="center" wrapText="1"/>
    </xf>
    <xf numFmtId="0" fontId="12" fillId="0" borderId="1" xfId="2" applyFont="1" applyFill="1" applyBorder="1" applyAlignment="1">
      <alignment vertical="center" wrapText="1"/>
    </xf>
    <xf numFmtId="0" fontId="20" fillId="0" borderId="0" xfId="0" applyFont="1" applyAlignment="1"/>
    <xf numFmtId="0" fontId="3" fillId="0" borderId="18" xfId="2" applyNumberFormat="1" applyFont="1" applyFill="1" applyBorder="1" applyAlignment="1">
      <alignment vertical="center"/>
    </xf>
    <xf numFmtId="4" fontId="3" fillId="0" borderId="13" xfId="2" applyNumberFormat="1" applyFont="1" applyFill="1" applyBorder="1" applyAlignment="1">
      <alignment horizontal="center" vertical="center" wrapText="1"/>
    </xf>
    <xf numFmtId="0" fontId="12" fillId="0" borderId="1" xfId="2" applyFont="1" applyFill="1" applyBorder="1" applyAlignment="1">
      <alignment vertical="center" wrapText="1"/>
    </xf>
    <xf numFmtId="4" fontId="3" fillId="0" borderId="1" xfId="2" applyNumberFormat="1" applyFont="1" applyFill="1" applyBorder="1" applyAlignment="1">
      <alignment horizontal="center" vertical="center" wrapText="1"/>
    </xf>
    <xf numFmtId="4" fontId="19" fillId="4" borderId="1" xfId="2" applyNumberFormat="1" applyFont="1" applyFill="1" applyBorder="1" applyAlignment="1">
      <alignment horizontal="right" vertical="center" wrapText="1"/>
    </xf>
    <xf numFmtId="4" fontId="12" fillId="0" borderId="1" xfId="2" applyNumberFormat="1" applyFont="1" applyFill="1" applyBorder="1" applyAlignment="1">
      <alignment horizontal="center" vertical="center" wrapText="1"/>
    </xf>
    <xf numFmtId="4" fontId="23" fillId="0" borderId="1" xfId="2" applyNumberFormat="1" applyFont="1" applyFill="1" applyBorder="1" applyAlignment="1">
      <alignment horizontal="center" vertical="center" wrapText="1"/>
    </xf>
    <xf numFmtId="0" fontId="24" fillId="0" borderId="1" xfId="1" applyFont="1" applyBorder="1" applyAlignment="1">
      <alignment vertical="center"/>
    </xf>
    <xf numFmtId="0" fontId="10" fillId="0" borderId="0" xfId="1" applyBorder="1"/>
    <xf numFmtId="4" fontId="10" fillId="0" borderId="0" xfId="1" applyNumberFormat="1" applyBorder="1" applyAlignment="1">
      <alignment vertical="center"/>
    </xf>
    <xf numFmtId="0" fontId="10" fillId="0" borderId="0" xfId="1" applyBorder="1" applyAlignment="1">
      <alignment vertical="center"/>
    </xf>
    <xf numFmtId="4" fontId="3" fillId="0" borderId="0" xfId="2" applyNumberFormat="1" applyFont="1" applyFill="1" applyBorder="1" applyAlignment="1">
      <alignment horizontal="center" vertical="center" wrapText="1"/>
    </xf>
    <xf numFmtId="4" fontId="13" fillId="4" borderId="13" xfId="3" applyNumberFormat="1" applyFont="1" applyFill="1" applyBorder="1" applyAlignment="1">
      <alignment horizontal="right" vertical="center" wrapText="1"/>
    </xf>
    <xf numFmtId="4" fontId="13" fillId="0" borderId="13" xfId="2" applyNumberFormat="1" applyFont="1" applyFill="1" applyBorder="1" applyAlignment="1">
      <alignment horizontal="right" vertical="center" wrapText="1"/>
    </xf>
    <xf numFmtId="4" fontId="12" fillId="4" borderId="13" xfId="3" applyNumberFormat="1" applyFont="1" applyFill="1" applyBorder="1" applyAlignment="1">
      <alignment horizontal="right" wrapText="1"/>
    </xf>
    <xf numFmtId="4" fontId="12" fillId="5" borderId="13" xfId="3" applyNumberFormat="1" applyFont="1" applyFill="1" applyBorder="1" applyAlignment="1">
      <alignment horizontal="right" wrapText="1"/>
    </xf>
    <xf numFmtId="4" fontId="13" fillId="4" borderId="13" xfId="2" applyNumberFormat="1" applyFont="1" applyFill="1" applyBorder="1" applyAlignment="1">
      <alignment horizontal="right" vertical="center" wrapText="1"/>
    </xf>
    <xf numFmtId="4" fontId="12" fillId="4" borderId="13" xfId="2" applyNumberFormat="1" applyFont="1" applyFill="1" applyBorder="1" applyAlignment="1">
      <alignment horizontal="right" vertical="center" wrapText="1"/>
    </xf>
    <xf numFmtId="4" fontId="12" fillId="0" borderId="13" xfId="2" applyNumberFormat="1" applyFont="1" applyFill="1" applyBorder="1" applyAlignment="1">
      <alignment horizontal="right" vertical="center" wrapText="1"/>
    </xf>
    <xf numFmtId="4" fontId="10" fillId="0" borderId="1" xfId="1" applyNumberFormat="1" applyBorder="1"/>
    <xf numFmtId="4" fontId="22" fillId="0" borderId="1" xfId="0" applyNumberFormat="1" applyFont="1" applyBorder="1" applyAlignment="1">
      <alignment horizontal="right" vertical="top" wrapText="1"/>
    </xf>
    <xf numFmtId="0" fontId="24" fillId="0" borderId="1" xfId="1" applyFont="1" applyBorder="1"/>
    <xf numFmtId="0" fontId="10" fillId="0" borderId="24" xfId="1" applyBorder="1"/>
    <xf numFmtId="4" fontId="13" fillId="5" borderId="13" xfId="2" applyNumberFormat="1" applyFont="1" applyFill="1" applyBorder="1" applyAlignment="1">
      <alignment horizontal="right" vertical="center" wrapText="1"/>
    </xf>
    <xf numFmtId="4" fontId="12" fillId="0" borderId="13" xfId="2" applyNumberFormat="1" applyFont="1" applyFill="1" applyBorder="1" applyAlignment="1">
      <alignment vertical="center" wrapText="1"/>
    </xf>
    <xf numFmtId="4" fontId="10" fillId="0" borderId="1" xfId="2" applyNumberFormat="1" applyFont="1" applyFill="1" applyBorder="1" applyAlignment="1">
      <alignment horizontal="right" vertical="center" wrapText="1"/>
    </xf>
    <xf numFmtId="0" fontId="10" fillId="4" borderId="1" xfId="1" applyFill="1" applyBorder="1"/>
    <xf numFmtId="0" fontId="1" fillId="0" borderId="1" xfId="0" applyFont="1" applyBorder="1" applyAlignment="1">
      <alignment horizontal="center" wrapText="1"/>
    </xf>
    <xf numFmtId="0" fontId="12" fillId="0" borderId="15" xfId="2" applyFont="1" applyFill="1" applyBorder="1" applyAlignment="1">
      <alignment horizontal="left" vertical="center" wrapText="1"/>
    </xf>
    <xf numFmtId="0" fontId="3" fillId="0" borderId="15" xfId="2" applyFont="1" applyFill="1" applyBorder="1" applyAlignment="1">
      <alignment horizontal="center" vertical="center" wrapText="1"/>
    </xf>
    <xf numFmtId="0" fontId="12" fillId="0" borderId="1" xfId="2" applyFont="1" applyFill="1" applyBorder="1" applyAlignment="1">
      <alignment horizontal="center" vertical="center" wrapText="1"/>
    </xf>
    <xf numFmtId="0" fontId="13" fillId="0" borderId="13" xfId="2" applyFont="1" applyFill="1" applyBorder="1" applyAlignment="1">
      <alignment horizontal="center" vertical="center" wrapText="1"/>
    </xf>
    <xf numFmtId="0" fontId="13" fillId="0" borderId="15" xfId="2" applyFont="1" applyFill="1" applyBorder="1" applyAlignment="1">
      <alignment horizontal="center" vertical="center" wrapText="1"/>
    </xf>
    <xf numFmtId="0" fontId="13" fillId="0" borderId="1" xfId="2" applyFont="1" applyFill="1" applyBorder="1" applyAlignment="1">
      <alignment horizontal="left" vertical="center" wrapText="1"/>
    </xf>
    <xf numFmtId="0" fontId="3" fillId="0" borderId="1" xfId="2" applyFont="1" applyFill="1" applyBorder="1" applyAlignment="1">
      <alignment horizontal="center" vertical="center" wrapText="1"/>
    </xf>
    <xf numFmtId="4" fontId="12" fillId="0" borderId="1" xfId="2" applyNumberFormat="1" applyFont="1" applyFill="1" applyBorder="1" applyAlignment="1">
      <alignment horizontal="right" vertical="center" wrapText="1"/>
    </xf>
    <xf numFmtId="0" fontId="13" fillId="0" borderId="2" xfId="2" applyFont="1" applyFill="1" applyBorder="1" applyAlignment="1">
      <alignment horizontal="center" vertical="center" wrapText="1"/>
    </xf>
    <xf numFmtId="0" fontId="10" fillId="0" borderId="1" xfId="1" applyFont="1" applyBorder="1"/>
    <xf numFmtId="0" fontId="2" fillId="2" borderId="0" xfId="0" applyFont="1" applyFill="1"/>
    <xf numFmtId="0" fontId="3" fillId="2" borderId="0" xfId="0" applyFont="1" applyFill="1" applyAlignment="1">
      <alignment horizontal="center" wrapText="1"/>
    </xf>
    <xf numFmtId="0" fontId="2" fillId="0" borderId="0" xfId="0" applyFont="1" applyFill="1" applyAlignment="1">
      <alignment wrapText="1"/>
    </xf>
    <xf numFmtId="0" fontId="2" fillId="0" borderId="0" xfId="0" applyFont="1" applyAlignment="1">
      <alignment horizontal="left"/>
    </xf>
    <xf numFmtId="0" fontId="2" fillId="0" borderId="0" xfId="0" applyFont="1" applyAlignment="1">
      <alignment horizontal="left" wrapText="1"/>
    </xf>
    <xf numFmtId="0" fontId="2" fillId="0" borderId="0" xfId="0" applyFont="1" applyAlignment="1">
      <alignment wrapText="1"/>
    </xf>
    <xf numFmtId="0" fontId="4" fillId="0" borderId="0" xfId="0" applyFont="1" applyAlignment="1">
      <alignment horizontal="center"/>
    </xf>
    <xf numFmtId="0" fontId="2" fillId="0" borderId="0" xfId="0" applyFont="1" applyAlignment="1">
      <alignment horizontal="center"/>
    </xf>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2" fillId="2" borderId="0" xfId="0" applyFont="1" applyFill="1" applyAlignment="1">
      <alignment horizontal="center" wrapText="1"/>
    </xf>
    <xf numFmtId="0" fontId="2" fillId="0" borderId="18" xfId="0" applyFont="1" applyBorder="1" applyAlignment="1">
      <alignment horizontal="center"/>
    </xf>
    <xf numFmtId="0" fontId="3" fillId="2" borderId="0" xfId="0" applyFont="1" applyFill="1" applyAlignment="1">
      <alignment horizontal="center" wrapText="1"/>
    </xf>
    <xf numFmtId="0" fontId="2" fillId="2" borderId="0" xfId="0" applyFont="1" applyFill="1" applyAlignment="1">
      <alignment horizontal="center"/>
    </xf>
    <xf numFmtId="0" fontId="3" fillId="2" borderId="0" xfId="0" applyFont="1" applyFill="1" applyAlignment="1">
      <alignment horizontal="center"/>
    </xf>
    <xf numFmtId="0" fontId="5" fillId="2" borderId="18" xfId="0" applyFont="1" applyFill="1" applyBorder="1" applyAlignment="1">
      <alignment horizontal="center" wrapText="1"/>
    </xf>
    <xf numFmtId="0" fontId="1" fillId="0" borderId="0" xfId="0" applyFont="1" applyAlignment="1">
      <alignment horizontal="center" wrapText="1"/>
    </xf>
    <xf numFmtId="0" fontId="1" fillId="0" borderId="0" xfId="0" applyFont="1" applyAlignment="1">
      <alignment horizontal="center"/>
    </xf>
    <xf numFmtId="0" fontId="21" fillId="0" borderId="0" xfId="0" applyFont="1" applyAlignment="1">
      <alignment horizontal="center"/>
    </xf>
    <xf numFmtId="0" fontId="1" fillId="2" borderId="0" xfId="0" applyFont="1" applyFill="1" applyAlignment="1">
      <alignment horizontal="center"/>
    </xf>
    <xf numFmtId="0" fontId="2" fillId="0" borderId="0" xfId="0" applyFont="1" applyAlignment="1">
      <alignment horizontal="center" wrapText="1"/>
    </xf>
    <xf numFmtId="0" fontId="3" fillId="0" borderId="0" xfId="0" applyFont="1" applyAlignment="1">
      <alignment horizontal="center"/>
    </xf>
    <xf numFmtId="0" fontId="20" fillId="0" borderId="0" xfId="0" applyFont="1" applyAlignment="1">
      <alignment horizontal="center"/>
    </xf>
    <xf numFmtId="0" fontId="13" fillId="0" borderId="13" xfId="3" applyFont="1" applyFill="1" applyBorder="1" applyAlignment="1">
      <alignment horizontal="left" vertical="center" wrapText="1"/>
    </xf>
    <xf numFmtId="0" fontId="13" fillId="0" borderId="14" xfId="3" applyFont="1" applyFill="1" applyBorder="1" applyAlignment="1">
      <alignment horizontal="left" vertical="center" wrapText="1"/>
    </xf>
    <xf numFmtId="0" fontId="13" fillId="0" borderId="15" xfId="3" applyFont="1" applyFill="1" applyBorder="1" applyAlignment="1">
      <alignment horizontal="left" vertical="center" wrapText="1"/>
    </xf>
    <xf numFmtId="0" fontId="3" fillId="0" borderId="15" xfId="2" applyFont="1" applyFill="1" applyBorder="1" applyAlignment="1">
      <alignment vertical="center" wrapText="1"/>
    </xf>
    <xf numFmtId="0" fontId="3" fillId="0" borderId="1" xfId="2" applyFont="1" applyFill="1" applyBorder="1" applyAlignment="1">
      <alignment vertical="center" wrapText="1"/>
    </xf>
    <xf numFmtId="0" fontId="12" fillId="0" borderId="13" xfId="2" applyFont="1" applyFill="1" applyBorder="1" applyAlignment="1">
      <alignment horizontal="center" vertical="center" wrapText="1"/>
    </xf>
    <xf numFmtId="0" fontId="12" fillId="0" borderId="14" xfId="2" applyFont="1" applyFill="1" applyBorder="1" applyAlignment="1">
      <alignment horizontal="center" vertical="center" wrapText="1"/>
    </xf>
    <xf numFmtId="0" fontId="12" fillId="0" borderId="15" xfId="2" applyFont="1" applyFill="1" applyBorder="1" applyAlignment="1">
      <alignment horizontal="center" vertical="center" wrapText="1"/>
    </xf>
    <xf numFmtId="0" fontId="3" fillId="0" borderId="13" xfId="2" applyFont="1" applyFill="1" applyBorder="1" applyAlignment="1">
      <alignment horizontal="center" vertical="center" wrapText="1"/>
    </xf>
    <xf numFmtId="0" fontId="3" fillId="0" borderId="14" xfId="2" applyFont="1" applyFill="1" applyBorder="1" applyAlignment="1">
      <alignment horizontal="center" vertical="center" wrapText="1"/>
    </xf>
    <xf numFmtId="0" fontId="3" fillId="0" borderId="15" xfId="2" applyFont="1" applyFill="1" applyBorder="1" applyAlignment="1">
      <alignment horizontal="center" vertical="center" wrapText="1"/>
    </xf>
    <xf numFmtId="0" fontId="12" fillId="5" borderId="13" xfId="2" applyFont="1" applyFill="1" applyBorder="1" applyAlignment="1">
      <alignment horizontal="center" vertical="center" wrapText="1"/>
    </xf>
    <xf numFmtId="0" fontId="12" fillId="5" borderId="14" xfId="2" applyFont="1" applyFill="1" applyBorder="1" applyAlignment="1">
      <alignment horizontal="center" vertical="center" wrapText="1"/>
    </xf>
    <xf numFmtId="0" fontId="12" fillId="5" borderId="15" xfId="2" applyFont="1" applyFill="1" applyBorder="1" applyAlignment="1">
      <alignment horizontal="center" vertical="center" wrapText="1"/>
    </xf>
    <xf numFmtId="0" fontId="13" fillId="0" borderId="13" xfId="2" applyFont="1" applyFill="1" applyBorder="1" applyAlignment="1">
      <alignment horizontal="left" vertical="center" wrapText="1"/>
    </xf>
    <xf numFmtId="0" fontId="13" fillId="0" borderId="14" xfId="2" applyFont="1" applyFill="1" applyBorder="1" applyAlignment="1">
      <alignment horizontal="left" vertical="center" wrapText="1"/>
    </xf>
    <xf numFmtId="0" fontId="13" fillId="0" borderId="15" xfId="2" applyFont="1" applyFill="1" applyBorder="1" applyAlignment="1">
      <alignment horizontal="left" vertical="center" wrapText="1"/>
    </xf>
    <xf numFmtId="49" fontId="12" fillId="0" borderId="13" xfId="2" applyNumberFormat="1" applyFont="1" applyFill="1" applyBorder="1" applyAlignment="1">
      <alignment horizontal="left" vertical="center" wrapText="1"/>
    </xf>
    <xf numFmtId="49" fontId="12" fillId="0" borderId="14" xfId="2" applyNumberFormat="1" applyFont="1" applyFill="1" applyBorder="1" applyAlignment="1">
      <alignment horizontal="left" vertical="center" wrapText="1"/>
    </xf>
    <xf numFmtId="49" fontId="12" fillId="0" borderId="15" xfId="2" applyNumberFormat="1" applyFont="1" applyFill="1" applyBorder="1" applyAlignment="1">
      <alignment horizontal="left" vertical="center" wrapText="1"/>
    </xf>
    <xf numFmtId="0" fontId="11" fillId="0" borderId="0" xfId="2" applyFont="1" applyFill="1" applyBorder="1" applyAlignment="1">
      <alignment horizontal="center" vertical="center"/>
    </xf>
    <xf numFmtId="0" fontId="12" fillId="0" borderId="4" xfId="2" applyFont="1" applyFill="1" applyBorder="1" applyAlignment="1">
      <alignment horizontal="center" vertical="center" wrapText="1"/>
    </xf>
    <xf numFmtId="0" fontId="12" fillId="0" borderId="1" xfId="2" applyFont="1" applyFill="1" applyBorder="1" applyAlignment="1">
      <alignment horizontal="center" vertical="center" wrapText="1"/>
    </xf>
    <xf numFmtId="0" fontId="12" fillId="0" borderId="5" xfId="2" applyFont="1" applyFill="1" applyBorder="1" applyAlignment="1">
      <alignment horizontal="center" vertical="center" wrapText="1"/>
    </xf>
    <xf numFmtId="0" fontId="12" fillId="0" borderId="6" xfId="2" applyFont="1" applyFill="1" applyBorder="1" applyAlignment="1">
      <alignment horizontal="center" vertical="center" wrapText="1"/>
    </xf>
    <xf numFmtId="0" fontId="12" fillId="0" borderId="7" xfId="2" applyFont="1" applyFill="1" applyBorder="1" applyAlignment="1">
      <alignment horizontal="center" vertical="center" wrapText="1"/>
    </xf>
    <xf numFmtId="0" fontId="12" fillId="0" borderId="11" xfId="2" applyFont="1" applyFill="1" applyBorder="1" applyAlignment="1">
      <alignment horizontal="center" vertical="center" wrapText="1"/>
    </xf>
    <xf numFmtId="0" fontId="12" fillId="0" borderId="0" xfId="2" applyFont="1" applyFill="1" applyBorder="1" applyAlignment="1">
      <alignment horizontal="center" vertical="center" wrapText="1"/>
    </xf>
    <xf numFmtId="0" fontId="12" fillId="0" borderId="12" xfId="2" applyFont="1" applyFill="1" applyBorder="1" applyAlignment="1">
      <alignment horizontal="center" vertical="center" wrapText="1"/>
    </xf>
    <xf numFmtId="0" fontId="12" fillId="0" borderId="17" xfId="2" applyFont="1" applyFill="1" applyBorder="1" applyAlignment="1">
      <alignment horizontal="center" vertical="center" wrapText="1"/>
    </xf>
    <xf numFmtId="0" fontId="12" fillId="0" borderId="18" xfId="2" applyFont="1" applyFill="1" applyBorder="1" applyAlignment="1">
      <alignment horizontal="center" vertical="center" wrapText="1"/>
    </xf>
    <xf numFmtId="0" fontId="12" fillId="0" borderId="19" xfId="2" applyFont="1" applyFill="1" applyBorder="1" applyAlignment="1">
      <alignment horizontal="center" vertical="center" wrapText="1"/>
    </xf>
    <xf numFmtId="4" fontId="12" fillId="0" borderId="8" xfId="2" applyNumberFormat="1" applyFont="1" applyFill="1" applyBorder="1" applyAlignment="1">
      <alignment horizontal="center" vertical="center" wrapText="1"/>
    </xf>
    <xf numFmtId="4" fontId="12" fillId="0" borderId="9" xfId="2" applyNumberFormat="1" applyFont="1" applyFill="1" applyBorder="1" applyAlignment="1">
      <alignment horizontal="center" vertical="center" wrapText="1"/>
    </xf>
    <xf numFmtId="4" fontId="12" fillId="0" borderId="10" xfId="2" applyNumberFormat="1" applyFont="1" applyFill="1" applyBorder="1" applyAlignment="1">
      <alignment horizontal="center" vertical="center" wrapText="1"/>
    </xf>
    <xf numFmtId="4" fontId="13" fillId="0" borderId="2" xfId="2" applyNumberFormat="1" applyFont="1" applyFill="1" applyBorder="1" applyAlignment="1">
      <alignment horizontal="center" vertical="center" wrapText="1"/>
    </xf>
    <xf numFmtId="4" fontId="13" fillId="0" borderId="16" xfId="2" applyNumberFormat="1" applyFont="1" applyFill="1" applyBorder="1" applyAlignment="1">
      <alignment horizontal="center" vertical="center" wrapText="1"/>
    </xf>
    <xf numFmtId="4" fontId="13" fillId="0" borderId="3" xfId="2" applyNumberFormat="1" applyFont="1" applyFill="1" applyBorder="1" applyAlignment="1">
      <alignment horizontal="center" vertical="center" wrapText="1"/>
    </xf>
    <xf numFmtId="4" fontId="3" fillId="0" borderId="13" xfId="2" applyNumberFormat="1" applyFont="1" applyFill="1" applyBorder="1" applyAlignment="1">
      <alignment horizontal="center" vertical="center" wrapText="1"/>
    </xf>
    <xf numFmtId="4" fontId="3" fillId="0" borderId="14" xfId="2" applyNumberFormat="1" applyFont="1" applyFill="1" applyBorder="1" applyAlignment="1">
      <alignment horizontal="center" vertical="center" wrapText="1"/>
    </xf>
    <xf numFmtId="4" fontId="3" fillId="0" borderId="15" xfId="2" applyNumberFormat="1" applyFont="1" applyFill="1" applyBorder="1" applyAlignment="1">
      <alignment horizontal="center" vertical="center" wrapText="1"/>
    </xf>
    <xf numFmtId="4" fontId="3" fillId="0" borderId="2" xfId="2" applyNumberFormat="1" applyFont="1" applyFill="1" applyBorder="1" applyAlignment="1">
      <alignment horizontal="center" vertical="center" wrapText="1"/>
    </xf>
    <xf numFmtId="4" fontId="3" fillId="0" borderId="3" xfId="2" applyNumberFormat="1" applyFont="1" applyFill="1" applyBorder="1" applyAlignment="1">
      <alignment horizontal="center" vertical="center" wrapText="1"/>
    </xf>
    <xf numFmtId="0" fontId="12" fillId="0" borderId="13" xfId="2" applyFont="1" applyFill="1" applyBorder="1" applyAlignment="1">
      <alignment vertical="center" wrapText="1"/>
    </xf>
    <xf numFmtId="0" fontId="12" fillId="0" borderId="14" xfId="2" applyFont="1" applyFill="1" applyBorder="1" applyAlignment="1">
      <alignment vertical="center" wrapText="1"/>
    </xf>
    <xf numFmtId="0" fontId="12" fillId="0" borderId="15" xfId="2" applyFont="1" applyFill="1" applyBorder="1" applyAlignment="1">
      <alignment vertical="center" wrapText="1"/>
    </xf>
    <xf numFmtId="0" fontId="3" fillId="0" borderId="18" xfId="2" applyFont="1" applyFill="1" applyBorder="1" applyAlignment="1">
      <alignment horizontal="center" vertical="center"/>
    </xf>
    <xf numFmtId="0" fontId="3" fillId="0" borderId="24" xfId="2" applyFont="1" applyFill="1" applyBorder="1" applyAlignment="1">
      <alignment horizontal="center" vertical="center"/>
    </xf>
    <xf numFmtId="0" fontId="3" fillId="0" borderId="0" xfId="2" applyFont="1" applyFill="1" applyBorder="1" applyAlignment="1">
      <alignment horizontal="center" vertical="center"/>
    </xf>
    <xf numFmtId="4" fontId="2" fillId="0" borderId="0" xfId="2" applyNumberFormat="1" applyFont="1" applyFill="1" applyBorder="1" applyAlignment="1">
      <alignment horizontal="center" vertical="center"/>
    </xf>
    <xf numFmtId="0" fontId="12" fillId="0" borderId="13" xfId="2" applyFont="1" applyFill="1" applyBorder="1" applyAlignment="1">
      <alignment horizontal="left" vertical="center" wrapText="1"/>
    </xf>
    <xf numFmtId="0" fontId="12" fillId="0" borderId="14" xfId="2" applyFont="1" applyFill="1" applyBorder="1" applyAlignment="1">
      <alignment horizontal="left" vertical="center" wrapText="1"/>
    </xf>
    <xf numFmtId="0" fontId="12" fillId="0" borderId="15" xfId="2" applyFont="1" applyFill="1" applyBorder="1" applyAlignment="1">
      <alignment horizontal="left" vertical="center" wrapText="1"/>
    </xf>
    <xf numFmtId="0" fontId="13" fillId="0" borderId="13" xfId="2" applyFont="1" applyFill="1" applyBorder="1" applyAlignment="1">
      <alignment horizontal="center" vertical="center" wrapText="1"/>
    </xf>
    <xf numFmtId="0" fontId="13" fillId="0" borderId="14" xfId="2" applyFont="1" applyFill="1" applyBorder="1" applyAlignment="1">
      <alignment horizontal="center" vertical="center" wrapText="1"/>
    </xf>
    <xf numFmtId="0" fontId="13" fillId="0" borderId="15" xfId="2" applyFont="1" applyFill="1" applyBorder="1" applyAlignment="1">
      <alignment horizontal="center" vertical="center" wrapText="1"/>
    </xf>
    <xf numFmtId="0" fontId="11" fillId="0" borderId="1" xfId="2" applyFont="1" applyFill="1" applyBorder="1" applyAlignment="1">
      <alignment horizontal="left" vertical="center" wrapText="1"/>
    </xf>
    <xf numFmtId="0" fontId="11" fillId="0" borderId="20" xfId="2" applyFont="1" applyFill="1" applyBorder="1" applyAlignment="1">
      <alignment horizontal="center" vertical="center" wrapText="1"/>
    </xf>
    <xf numFmtId="0" fontId="11" fillId="0" borderId="21" xfId="2" applyFont="1" applyFill="1" applyBorder="1" applyAlignment="1">
      <alignment horizontal="center" vertical="center" wrapText="1"/>
    </xf>
    <xf numFmtId="0" fontId="11" fillId="0" borderId="22" xfId="2" applyFont="1" applyFill="1" applyBorder="1" applyAlignment="1">
      <alignment horizontal="center" vertical="center" wrapText="1"/>
    </xf>
    <xf numFmtId="0" fontId="12" fillId="0" borderId="1" xfId="2" applyFont="1" applyFill="1" applyBorder="1" applyAlignment="1">
      <alignment horizontal="left" vertical="center" wrapText="1"/>
    </xf>
    <xf numFmtId="4" fontId="13" fillId="4" borderId="2" xfId="2" applyNumberFormat="1" applyFont="1" applyFill="1" applyBorder="1" applyAlignment="1">
      <alignment horizontal="right" vertical="center" wrapText="1"/>
    </xf>
    <xf numFmtId="4" fontId="13" fillId="4" borderId="3" xfId="2" applyNumberFormat="1" applyFont="1" applyFill="1" applyBorder="1" applyAlignment="1">
      <alignment horizontal="right" vertical="center" wrapText="1"/>
    </xf>
    <xf numFmtId="0" fontId="12" fillId="0" borderId="1" xfId="2" applyFont="1" applyFill="1" applyBorder="1" applyAlignment="1">
      <alignment vertical="center" wrapText="1"/>
    </xf>
    <xf numFmtId="0" fontId="13" fillId="0" borderId="1" xfId="2" applyFont="1" applyFill="1" applyBorder="1" applyAlignment="1">
      <alignment horizontal="left" vertical="center" wrapText="1"/>
    </xf>
    <xf numFmtId="0" fontId="3" fillId="0" borderId="1" xfId="2" applyFont="1" applyFill="1" applyBorder="1" applyAlignment="1">
      <alignment horizontal="center" vertical="center" wrapText="1"/>
    </xf>
    <xf numFmtId="0" fontId="13" fillId="0" borderId="26" xfId="2" applyFont="1" applyFill="1" applyBorder="1" applyAlignment="1">
      <alignment horizontal="left" vertical="center" wrapText="1"/>
    </xf>
    <xf numFmtId="0" fontId="13" fillId="0" borderId="24" xfId="2" applyFont="1" applyFill="1" applyBorder="1" applyAlignment="1">
      <alignment horizontal="left" vertical="center" wrapText="1"/>
    </xf>
    <xf numFmtId="0" fontId="13" fillId="0" borderId="27" xfId="2" applyFont="1" applyFill="1" applyBorder="1" applyAlignment="1">
      <alignment horizontal="left" vertical="center" wrapText="1"/>
    </xf>
    <xf numFmtId="4" fontId="12" fillId="0" borderId="4" xfId="2" applyNumberFormat="1" applyFont="1" applyFill="1" applyBorder="1" applyAlignment="1">
      <alignment horizontal="center" vertical="center" wrapText="1"/>
    </xf>
    <xf numFmtId="4" fontId="3" fillId="0" borderId="1" xfId="2" applyNumberFormat="1" applyFont="1" applyFill="1" applyBorder="1" applyAlignment="1">
      <alignment horizontal="center" vertical="center" wrapText="1"/>
    </xf>
    <xf numFmtId="0" fontId="13" fillId="0" borderId="1" xfId="3" applyFont="1" applyFill="1" applyBorder="1" applyAlignment="1">
      <alignment horizontal="left" vertical="center" wrapText="1"/>
    </xf>
    <xf numFmtId="0" fontId="10" fillId="0" borderId="14" xfId="1" applyBorder="1"/>
    <xf numFmtId="0" fontId="10" fillId="0" borderId="15" xfId="1" applyBorder="1"/>
    <xf numFmtId="0" fontId="3" fillId="0" borderId="13" xfId="2" applyFont="1" applyFill="1" applyBorder="1" applyAlignment="1">
      <alignment horizontal="left" vertical="center" wrapText="1"/>
    </xf>
    <xf numFmtId="0" fontId="3" fillId="0" borderId="14" xfId="2" applyFont="1" applyFill="1" applyBorder="1" applyAlignment="1">
      <alignment horizontal="left" vertical="center" wrapText="1"/>
    </xf>
    <xf numFmtId="4" fontId="12" fillId="0" borderId="1" xfId="2" applyNumberFormat="1" applyFont="1" applyFill="1" applyBorder="1" applyAlignment="1">
      <alignment horizontal="right" vertical="center" wrapText="1"/>
    </xf>
    <xf numFmtId="0" fontId="3" fillId="0" borderId="15" xfId="2" applyFont="1" applyFill="1" applyBorder="1" applyAlignment="1">
      <alignment horizontal="left" vertical="center" wrapText="1"/>
    </xf>
    <xf numFmtId="0" fontId="3" fillId="0" borderId="1" xfId="2" applyFont="1" applyFill="1" applyBorder="1" applyAlignment="1">
      <alignment horizontal="right" vertical="center" wrapText="1"/>
    </xf>
    <xf numFmtId="0" fontId="3" fillId="0" borderId="13" xfId="2" applyFont="1" applyFill="1" applyBorder="1" applyAlignment="1">
      <alignment horizontal="right" vertical="center" wrapText="1"/>
    </xf>
    <xf numFmtId="0" fontId="3" fillId="0" borderId="14" xfId="2" applyFont="1" applyFill="1" applyBorder="1" applyAlignment="1">
      <alignment horizontal="right" vertical="center" wrapText="1"/>
    </xf>
    <xf numFmtId="0" fontId="3" fillId="0" borderId="15" xfId="2" applyFont="1" applyFill="1" applyBorder="1" applyAlignment="1">
      <alignment horizontal="right" vertical="center" wrapText="1"/>
    </xf>
    <xf numFmtId="0" fontId="13" fillId="0" borderId="2" xfId="2" applyFont="1" applyFill="1" applyBorder="1" applyAlignment="1">
      <alignment horizontal="center" vertical="center" wrapText="1"/>
    </xf>
    <xf numFmtId="0" fontId="13" fillId="0" borderId="3" xfId="2" applyFont="1" applyFill="1" applyBorder="1" applyAlignment="1">
      <alignment horizontal="center" vertical="center" wrapText="1"/>
    </xf>
    <xf numFmtId="0" fontId="13" fillId="0" borderId="26" xfId="2" applyFont="1" applyFill="1" applyBorder="1" applyAlignment="1">
      <alignment horizontal="center" vertical="center" wrapText="1"/>
    </xf>
    <xf numFmtId="0" fontId="13" fillId="0" borderId="17" xfId="2" applyFont="1" applyFill="1" applyBorder="1" applyAlignment="1">
      <alignment horizontal="center" vertical="center" wrapText="1"/>
    </xf>
    <xf numFmtId="0" fontId="12" fillId="0" borderId="0" xfId="1" applyFont="1" applyAlignment="1">
      <alignment horizontal="center" wrapText="1"/>
    </xf>
    <xf numFmtId="0" fontId="12" fillId="2" borderId="13" xfId="2" applyFont="1" applyFill="1" applyBorder="1" applyAlignment="1">
      <alignment horizontal="left" vertical="center" wrapText="1"/>
    </xf>
    <xf numFmtId="0" fontId="12" fillId="2" borderId="14" xfId="2" applyFont="1" applyFill="1" applyBorder="1" applyAlignment="1">
      <alignment horizontal="left" vertical="center" wrapText="1"/>
    </xf>
    <xf numFmtId="0" fontId="12" fillId="2" borderId="15" xfId="2" applyFont="1" applyFill="1" applyBorder="1" applyAlignment="1">
      <alignment horizontal="left" vertical="center" wrapText="1"/>
    </xf>
    <xf numFmtId="0" fontId="13" fillId="0" borderId="11" xfId="2" applyFont="1" applyFill="1" applyBorder="1" applyAlignment="1">
      <alignment horizontal="left" vertical="center" wrapText="1"/>
    </xf>
    <xf numFmtId="0" fontId="13" fillId="0" borderId="0" xfId="2" applyFont="1" applyFill="1" applyBorder="1" applyAlignment="1">
      <alignment horizontal="left" vertical="center" wrapText="1"/>
    </xf>
    <xf numFmtId="0" fontId="13" fillId="0" borderId="12" xfId="2" applyFont="1" applyFill="1" applyBorder="1" applyAlignment="1">
      <alignment horizontal="left" vertical="center" wrapText="1"/>
    </xf>
    <xf numFmtId="49" fontId="13" fillId="0" borderId="26" xfId="2" applyNumberFormat="1" applyFont="1" applyFill="1" applyBorder="1" applyAlignment="1">
      <alignment horizontal="left" vertical="center" wrapText="1"/>
    </xf>
    <xf numFmtId="49" fontId="13" fillId="0" borderId="24" xfId="2" applyNumberFormat="1" applyFont="1" applyFill="1" applyBorder="1" applyAlignment="1">
      <alignment horizontal="left" vertical="center" wrapText="1"/>
    </xf>
    <xf numFmtId="49" fontId="13" fillId="0" borderId="27" xfId="2" applyNumberFormat="1" applyFont="1" applyFill="1" applyBorder="1" applyAlignment="1">
      <alignment horizontal="left" vertical="center" wrapText="1"/>
    </xf>
    <xf numFmtId="49" fontId="13" fillId="0" borderId="11" xfId="2" applyNumberFormat="1" applyFont="1" applyFill="1" applyBorder="1" applyAlignment="1">
      <alignment horizontal="left" vertical="center" wrapText="1"/>
    </xf>
    <xf numFmtId="49" fontId="13" fillId="0" borderId="0" xfId="2" applyNumberFormat="1" applyFont="1" applyFill="1" applyBorder="1" applyAlignment="1">
      <alignment horizontal="left" vertical="center" wrapText="1"/>
    </xf>
    <xf numFmtId="49" fontId="13" fillId="0" borderId="12" xfId="2" applyNumberFormat="1" applyFont="1" applyFill="1" applyBorder="1" applyAlignment="1">
      <alignment horizontal="left" vertical="center" wrapText="1"/>
    </xf>
    <xf numFmtId="49" fontId="13" fillId="0" borderId="17" xfId="2" applyNumberFormat="1" applyFont="1" applyFill="1" applyBorder="1" applyAlignment="1">
      <alignment horizontal="left" vertical="center" wrapText="1"/>
    </xf>
    <xf numFmtId="49" fontId="13" fillId="0" borderId="18" xfId="2" applyNumberFormat="1" applyFont="1" applyFill="1" applyBorder="1" applyAlignment="1">
      <alignment horizontal="left" vertical="center" wrapText="1"/>
    </xf>
    <xf numFmtId="49" fontId="13" fillId="0" borderId="19" xfId="2" applyNumberFormat="1" applyFont="1" applyFill="1" applyBorder="1" applyAlignment="1">
      <alignment horizontal="left" vertical="center" wrapText="1"/>
    </xf>
    <xf numFmtId="0" fontId="13" fillId="0" borderId="11" xfId="2" applyFont="1" applyFill="1" applyBorder="1" applyAlignment="1">
      <alignment horizontal="center" vertical="center" wrapText="1"/>
    </xf>
    <xf numFmtId="0" fontId="11" fillId="0" borderId="13" xfId="2" applyFont="1" applyFill="1" applyBorder="1" applyAlignment="1">
      <alignment horizontal="left" vertical="center" wrapText="1"/>
    </xf>
    <xf numFmtId="0" fontId="11" fillId="0" borderId="14" xfId="2" applyFont="1" applyFill="1" applyBorder="1" applyAlignment="1">
      <alignment horizontal="left" vertical="center" wrapText="1"/>
    </xf>
    <xf numFmtId="0" fontId="11" fillId="0" borderId="15" xfId="2" applyFont="1" applyFill="1" applyBorder="1" applyAlignment="1">
      <alignment horizontal="left" vertical="center" wrapText="1"/>
    </xf>
    <xf numFmtId="0" fontId="10" fillId="0" borderId="14" xfId="1" applyFont="1" applyBorder="1"/>
    <xf numFmtId="0" fontId="10" fillId="0" borderId="15" xfId="1" applyFont="1" applyBorder="1"/>
    <xf numFmtId="0" fontId="3" fillId="0" borderId="13" xfId="2" applyFont="1" applyFill="1" applyBorder="1" applyAlignment="1">
      <alignment vertical="center" wrapText="1"/>
    </xf>
    <xf numFmtId="0" fontId="3" fillId="0" borderId="14" xfId="2" applyFont="1" applyFill="1" applyBorder="1" applyAlignment="1">
      <alignment vertical="center" wrapText="1"/>
    </xf>
    <xf numFmtId="49" fontId="3" fillId="0" borderId="15" xfId="2" applyNumberFormat="1" applyFont="1" applyFill="1" applyBorder="1" applyAlignment="1">
      <alignment vertical="center" wrapText="1"/>
    </xf>
    <xf numFmtId="49" fontId="3" fillId="0" borderId="1" xfId="2" applyNumberFormat="1" applyFont="1" applyFill="1" applyBorder="1" applyAlignment="1">
      <alignment vertical="center" wrapText="1"/>
    </xf>
    <xf numFmtId="4" fontId="12" fillId="4" borderId="2" xfId="2" applyNumberFormat="1" applyFont="1" applyFill="1" applyBorder="1" applyAlignment="1">
      <alignment horizontal="center" vertical="center" wrapText="1"/>
    </xf>
    <xf numFmtId="4" fontId="12" fillId="4" borderId="3" xfId="2" applyNumberFormat="1" applyFont="1" applyFill="1" applyBorder="1" applyAlignment="1">
      <alignment horizontal="center" vertical="center" wrapText="1"/>
    </xf>
    <xf numFmtId="0" fontId="3" fillId="0" borderId="1" xfId="2" applyFont="1" applyFill="1" applyBorder="1" applyAlignment="1">
      <alignment horizontal="left" vertical="center" wrapText="1"/>
    </xf>
    <xf numFmtId="0" fontId="3" fillId="2" borderId="18" xfId="2" applyFont="1" applyFill="1" applyBorder="1" applyAlignment="1">
      <alignment horizontal="center" vertical="center"/>
    </xf>
    <xf numFmtId="49" fontId="12" fillId="0" borderId="13" xfId="2" applyNumberFormat="1" applyFont="1" applyFill="1" applyBorder="1" applyAlignment="1">
      <alignment horizontal="center" vertical="center" wrapText="1"/>
    </xf>
    <xf numFmtId="49" fontId="12" fillId="0" borderId="14" xfId="2" applyNumberFormat="1" applyFont="1" applyFill="1" applyBorder="1" applyAlignment="1">
      <alignment horizontal="center" vertical="center" wrapText="1"/>
    </xf>
    <xf numFmtId="49" fontId="12" fillId="0" borderId="15" xfId="2" applyNumberFormat="1" applyFont="1" applyFill="1" applyBorder="1" applyAlignment="1">
      <alignment horizontal="center" vertical="center" wrapText="1"/>
    </xf>
    <xf numFmtId="49" fontId="12" fillId="0" borderId="1" xfId="2" applyNumberFormat="1" applyFont="1" applyFill="1" applyBorder="1" applyAlignment="1">
      <alignment horizontal="left" vertical="center" wrapText="1"/>
    </xf>
    <xf numFmtId="49" fontId="3" fillId="0" borderId="1" xfId="2" applyNumberFormat="1" applyFont="1" applyFill="1" applyBorder="1" applyAlignment="1">
      <alignment horizontal="left" vertical="center" wrapText="1"/>
    </xf>
    <xf numFmtId="49" fontId="3" fillId="0" borderId="13" xfId="2" applyNumberFormat="1" applyFont="1" applyFill="1" applyBorder="1" applyAlignment="1">
      <alignment horizontal="center" vertical="center" wrapText="1"/>
    </xf>
    <xf numFmtId="49" fontId="3" fillId="0" borderId="14" xfId="2" applyNumberFormat="1" applyFont="1" applyFill="1" applyBorder="1" applyAlignment="1">
      <alignment horizontal="center" vertical="center" wrapText="1"/>
    </xf>
    <xf numFmtId="49" fontId="3" fillId="0" borderId="15" xfId="2" applyNumberFormat="1" applyFont="1" applyFill="1" applyBorder="1" applyAlignment="1">
      <alignment horizontal="center" vertical="center" wrapText="1"/>
    </xf>
    <xf numFmtId="4" fontId="12" fillId="4" borderId="26" xfId="2" applyNumberFormat="1" applyFont="1" applyFill="1" applyBorder="1" applyAlignment="1">
      <alignment horizontal="center" vertical="center" wrapText="1"/>
    </xf>
    <xf numFmtId="4" fontId="12" fillId="4" borderId="17" xfId="2" applyNumberFormat="1" applyFont="1" applyFill="1" applyBorder="1" applyAlignment="1">
      <alignment horizontal="center" vertical="center" wrapText="1"/>
    </xf>
    <xf numFmtId="4" fontId="12" fillId="0" borderId="13" xfId="2" applyNumberFormat="1" applyFont="1" applyFill="1" applyBorder="1" applyAlignment="1">
      <alignment horizontal="center" vertical="center" wrapText="1"/>
    </xf>
    <xf numFmtId="4" fontId="12" fillId="0" borderId="14" xfId="2" applyNumberFormat="1" applyFont="1" applyFill="1" applyBorder="1" applyAlignment="1">
      <alignment horizontal="center" vertical="center" wrapText="1"/>
    </xf>
  </cellXfs>
  <cellStyles count="4">
    <cellStyle name="Обычный" xfId="0" builtinId="0"/>
    <cellStyle name="Обычный 2" xfId="1"/>
    <cellStyle name="Обычный_расшифровка к смете на 2008 год К" xfId="2"/>
    <cellStyle name="Обычный_расшифровка к смете на 2008 год О"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K119"/>
  <sheetViews>
    <sheetView tabSelected="1" view="pageBreakPreview" topLeftCell="A19" zoomScale="84" zoomScaleNormal="80" zoomScaleSheetLayoutView="84" workbookViewId="0">
      <selection activeCell="K48" sqref="K48"/>
    </sheetView>
  </sheetViews>
  <sheetFormatPr defaultRowHeight="12.75"/>
  <cols>
    <col min="1" max="1" width="41.5703125" style="25" customWidth="1"/>
    <col min="2" max="2" width="15.7109375" customWidth="1"/>
    <col min="3" max="3" width="22.85546875" customWidth="1"/>
    <col min="4" max="4" width="16.7109375" customWidth="1"/>
    <col min="5" max="5" width="16.85546875" customWidth="1"/>
    <col min="6" max="6" width="15.85546875" customWidth="1"/>
    <col min="7" max="7" width="15.140625" customWidth="1"/>
    <col min="8" max="8" width="19" customWidth="1"/>
    <col min="11" max="11" width="12.42578125" bestFit="1" customWidth="1"/>
  </cols>
  <sheetData>
    <row r="1" spans="1:8" ht="16.5">
      <c r="A1" s="1"/>
      <c r="B1" s="1"/>
      <c r="C1" s="1"/>
      <c r="D1" s="1"/>
      <c r="E1" s="1"/>
      <c r="F1" s="222" t="s">
        <v>310</v>
      </c>
      <c r="G1" s="223"/>
      <c r="H1" s="223"/>
    </row>
    <row r="2" spans="1:8" ht="16.5">
      <c r="A2" s="1"/>
      <c r="B2" s="1"/>
      <c r="C2" s="1"/>
      <c r="D2" s="1"/>
      <c r="E2" s="1"/>
      <c r="F2" s="221" t="s">
        <v>311</v>
      </c>
      <c r="G2" s="221"/>
      <c r="H2" s="221"/>
    </row>
    <row r="3" spans="1:8" ht="16.5">
      <c r="A3" s="1"/>
      <c r="B3" s="1"/>
      <c r="C3" s="1"/>
      <c r="D3" s="1"/>
      <c r="E3" s="1"/>
      <c r="F3" s="222" t="s">
        <v>63</v>
      </c>
      <c r="G3" s="223"/>
      <c r="H3" s="222"/>
    </row>
    <row r="4" spans="1:8" ht="16.5">
      <c r="A4" s="1"/>
      <c r="B4" s="1"/>
      <c r="C4" s="1"/>
      <c r="D4" s="1"/>
      <c r="E4" s="1"/>
      <c r="F4" s="222" t="s">
        <v>312</v>
      </c>
      <c r="G4" s="222"/>
      <c r="H4" s="222"/>
    </row>
    <row r="5" spans="1:8" ht="16.5">
      <c r="A5" s="1"/>
      <c r="B5" s="1"/>
      <c r="C5" s="1"/>
      <c r="D5" s="1"/>
      <c r="E5" s="1"/>
      <c r="F5" s="222"/>
      <c r="G5" s="222"/>
      <c r="H5" s="222"/>
    </row>
    <row r="6" spans="1:8" ht="16.5">
      <c r="A6" s="1"/>
      <c r="B6" s="1"/>
      <c r="C6" s="1"/>
      <c r="D6" s="1"/>
      <c r="E6" s="1"/>
      <c r="F6" s="1"/>
      <c r="G6" s="7" t="s">
        <v>313</v>
      </c>
      <c r="H6" s="7"/>
    </row>
    <row r="7" spans="1:8" ht="16.5">
      <c r="A7" s="1"/>
      <c r="B7" s="1"/>
      <c r="C7" s="1"/>
      <c r="D7" s="1"/>
      <c r="E7" s="1"/>
      <c r="F7" s="222" t="s">
        <v>0</v>
      </c>
      <c r="G7" s="222"/>
      <c r="H7" s="222"/>
    </row>
    <row r="8" spans="1:8" ht="16.5">
      <c r="A8" s="1"/>
      <c r="B8" s="1"/>
      <c r="C8" s="1"/>
      <c r="D8" s="1"/>
      <c r="E8" s="1"/>
      <c r="F8" s="222" t="s">
        <v>60</v>
      </c>
      <c r="G8" s="222"/>
      <c r="H8" s="222"/>
    </row>
    <row r="9" spans="1:8" ht="16.5">
      <c r="A9" s="1"/>
      <c r="B9" s="1"/>
      <c r="C9" s="1"/>
      <c r="D9" s="1"/>
      <c r="E9" s="1"/>
      <c r="F9" s="222" t="s">
        <v>61</v>
      </c>
      <c r="G9" s="222"/>
      <c r="H9" s="222"/>
    </row>
    <row r="10" spans="1:8" ht="16.5">
      <c r="A10" s="1"/>
      <c r="B10" s="1"/>
      <c r="C10" s="1"/>
      <c r="D10" s="1"/>
      <c r="E10" s="1"/>
      <c r="F10" s="222" t="s">
        <v>62</v>
      </c>
      <c r="G10" s="222"/>
      <c r="H10" s="222"/>
    </row>
    <row r="11" spans="1:8" ht="16.5">
      <c r="A11" s="1"/>
      <c r="B11" s="1"/>
      <c r="C11" s="1"/>
      <c r="D11" s="1"/>
      <c r="E11" s="1"/>
      <c r="F11" s="222" t="s">
        <v>314</v>
      </c>
      <c r="G11" s="222"/>
      <c r="H11" s="222"/>
    </row>
    <row r="12" spans="1:8" ht="16.5">
      <c r="A12" s="1"/>
      <c r="B12" s="1"/>
      <c r="C12" s="1"/>
      <c r="D12" s="1"/>
      <c r="E12" s="1"/>
      <c r="F12" s="224"/>
      <c r="G12" s="224"/>
      <c r="H12" s="224"/>
    </row>
    <row r="13" spans="1:8" ht="16.5" customHeight="1">
      <c r="A13" s="1"/>
      <c r="B13" s="1"/>
      <c r="C13" s="1"/>
      <c r="D13" s="1"/>
      <c r="E13" s="1"/>
      <c r="F13" s="218" t="s">
        <v>89</v>
      </c>
      <c r="G13" s="218"/>
      <c r="H13" s="218"/>
    </row>
    <row r="14" spans="1:8" ht="15.75" customHeight="1">
      <c r="A14" s="1"/>
      <c r="B14" s="1"/>
      <c r="C14" s="1"/>
      <c r="D14" s="1"/>
      <c r="E14" s="1"/>
      <c r="F14" s="220" t="s">
        <v>369</v>
      </c>
      <c r="G14" s="220"/>
      <c r="H14" s="220"/>
    </row>
    <row r="15" spans="1:8" ht="15" customHeight="1">
      <c r="A15" s="1"/>
      <c r="B15" s="1"/>
      <c r="C15" s="1"/>
      <c r="D15" s="1"/>
      <c r="E15" s="1"/>
      <c r="F15" s="217" t="s">
        <v>130</v>
      </c>
      <c r="G15" s="217"/>
      <c r="H15" s="217"/>
    </row>
    <row r="16" spans="1:8" ht="30" customHeight="1">
      <c r="A16" s="1"/>
      <c r="B16" s="1"/>
      <c r="C16" s="1"/>
      <c r="D16" s="1"/>
      <c r="E16" s="1"/>
      <c r="F16" s="220" t="s">
        <v>276</v>
      </c>
      <c r="G16" s="220"/>
      <c r="H16" s="220"/>
    </row>
    <row r="17" spans="1:8" ht="25.5" customHeight="1">
      <c r="A17" s="1"/>
      <c r="B17" s="1"/>
      <c r="C17" s="1"/>
      <c r="D17" s="1"/>
      <c r="E17" s="1"/>
      <c r="F17" s="217" t="s">
        <v>69</v>
      </c>
      <c r="G17" s="217"/>
      <c r="H17" s="217"/>
    </row>
    <row r="18" spans="1:8" ht="5.25" customHeight="1">
      <c r="A18" s="1"/>
      <c r="B18" s="1"/>
      <c r="C18" s="1"/>
      <c r="D18" s="1"/>
      <c r="E18" s="1"/>
      <c r="F18" s="205"/>
      <c r="G18" s="205"/>
      <c r="H18" s="205"/>
    </row>
    <row r="19" spans="1:8" ht="16.5">
      <c r="A19" s="1"/>
      <c r="B19" s="1"/>
      <c r="C19" s="1"/>
      <c r="D19" s="1"/>
      <c r="E19" s="1"/>
      <c r="F19" s="218" t="s">
        <v>368</v>
      </c>
      <c r="G19" s="218"/>
      <c r="H19" s="218"/>
    </row>
    <row r="20" spans="1:8" ht="12.75" customHeight="1">
      <c r="A20" s="1"/>
      <c r="B20" s="1"/>
      <c r="C20" s="1"/>
      <c r="D20" s="1"/>
      <c r="E20" s="1"/>
      <c r="F20" s="219" t="s">
        <v>135</v>
      </c>
      <c r="G20" s="219"/>
      <c r="H20" s="219"/>
    </row>
    <row r="21" spans="1:8" ht="16.5">
      <c r="A21" s="1"/>
      <c r="B21" s="1"/>
      <c r="C21" s="1"/>
      <c r="D21" s="1"/>
      <c r="E21" s="1"/>
      <c r="F21" s="218" t="s">
        <v>90</v>
      </c>
      <c r="G21" s="218"/>
      <c r="H21" s="218"/>
    </row>
    <row r="22" spans="1:8" ht="16.5">
      <c r="A22" s="1"/>
      <c r="B22" s="1"/>
      <c r="C22" s="1"/>
      <c r="D22" s="1"/>
      <c r="E22" s="1"/>
      <c r="F22" s="6"/>
      <c r="G22" s="161"/>
      <c r="H22" s="161"/>
    </row>
    <row r="23" spans="1:8" ht="16.5">
      <c r="A23" s="210" t="s">
        <v>4</v>
      </c>
      <c r="B23" s="210"/>
      <c r="C23" s="210"/>
      <c r="D23" s="210"/>
      <c r="E23" s="210"/>
      <c r="F23" s="210"/>
      <c r="G23" s="210"/>
      <c r="H23" s="210"/>
    </row>
    <row r="24" spans="1:8" ht="16.5">
      <c r="A24" s="210" t="s">
        <v>364</v>
      </c>
      <c r="B24" s="210"/>
      <c r="C24" s="210"/>
      <c r="D24" s="210"/>
      <c r="E24" s="210"/>
      <c r="F24" s="210"/>
      <c r="G24" s="210"/>
      <c r="H24" s="210"/>
    </row>
    <row r="25" spans="1:8" ht="16.5">
      <c r="A25" s="1"/>
      <c r="B25" s="1"/>
      <c r="C25" s="1"/>
      <c r="D25" s="1"/>
      <c r="E25" s="1"/>
      <c r="F25" s="1"/>
    </row>
    <row r="26" spans="1:8" ht="16.5">
      <c r="A26" s="7"/>
      <c r="B26" s="7"/>
      <c r="C26" s="7"/>
      <c r="D26" s="7"/>
      <c r="E26" s="7"/>
      <c r="F26" s="7"/>
      <c r="G26" s="2"/>
      <c r="H26" s="8" t="s">
        <v>5</v>
      </c>
    </row>
    <row r="27" spans="1:8" ht="16.5">
      <c r="A27" s="1"/>
      <c r="B27" s="1"/>
      <c r="C27" s="1"/>
      <c r="D27" s="1"/>
      <c r="E27" s="1"/>
      <c r="F27" s="1"/>
      <c r="G27" s="9" t="s">
        <v>6</v>
      </c>
      <c r="H27" s="104" t="s">
        <v>363</v>
      </c>
    </row>
    <row r="28" spans="1:8" ht="30">
      <c r="A28" s="79" t="s">
        <v>7</v>
      </c>
      <c r="B28" s="216" t="s">
        <v>277</v>
      </c>
      <c r="C28" s="216"/>
      <c r="D28" s="216"/>
      <c r="E28" s="216"/>
      <c r="F28" s="1"/>
      <c r="G28" s="9" t="s">
        <v>8</v>
      </c>
      <c r="H28" s="8"/>
    </row>
    <row r="29" spans="1:8" ht="16.5">
      <c r="A29" s="204"/>
      <c r="B29" s="204"/>
      <c r="C29" s="204"/>
      <c r="D29" s="204"/>
      <c r="E29" s="204"/>
      <c r="F29" s="1"/>
      <c r="G29" s="9" t="s">
        <v>9</v>
      </c>
      <c r="H29" s="8"/>
    </row>
    <row r="30" spans="1:8" ht="52.5" customHeight="1">
      <c r="A30" s="204" t="s">
        <v>10</v>
      </c>
      <c r="B30" s="215" t="s">
        <v>331</v>
      </c>
      <c r="C30" s="215"/>
      <c r="D30" s="215"/>
      <c r="E30" s="215"/>
      <c r="F30" s="74"/>
      <c r="G30" s="9" t="s">
        <v>8</v>
      </c>
      <c r="H30" s="8"/>
    </row>
    <row r="31" spans="1:8" ht="16.5">
      <c r="A31" s="3"/>
      <c r="B31" s="3"/>
      <c r="C31" s="3"/>
      <c r="D31" s="3"/>
      <c r="E31" s="3"/>
      <c r="F31" s="1"/>
      <c r="G31" s="9" t="s">
        <v>11</v>
      </c>
      <c r="H31" s="8">
        <v>3525076950</v>
      </c>
    </row>
    <row r="32" spans="1:8" ht="16.5">
      <c r="A32" s="3"/>
      <c r="B32" s="3"/>
      <c r="C32" s="3"/>
      <c r="D32" s="3"/>
      <c r="E32" s="3"/>
      <c r="F32" s="1"/>
      <c r="G32" s="9" t="s">
        <v>12</v>
      </c>
      <c r="H32" s="8">
        <v>352501001</v>
      </c>
    </row>
    <row r="33" spans="1:11" ht="16.5">
      <c r="A33" s="3" t="s">
        <v>13</v>
      </c>
      <c r="B33" s="3"/>
      <c r="C33" s="3"/>
      <c r="D33" s="3"/>
      <c r="E33" s="3"/>
      <c r="F33" s="1"/>
      <c r="G33" s="9" t="s">
        <v>14</v>
      </c>
      <c r="H33" s="8">
        <v>383</v>
      </c>
    </row>
    <row r="34" spans="1:11" ht="16.5">
      <c r="A34" s="3"/>
      <c r="B34" s="3"/>
      <c r="C34" s="3"/>
      <c r="D34" s="3"/>
      <c r="E34" s="3"/>
      <c r="F34" s="1"/>
      <c r="G34" s="1"/>
      <c r="H34" s="1"/>
    </row>
    <row r="35" spans="1:11" ht="16.5" customHeight="1">
      <c r="A35" s="211" t="s">
        <v>15</v>
      </c>
      <c r="B35" s="211"/>
      <c r="C35" s="211"/>
      <c r="D35" s="211"/>
      <c r="E35" s="211"/>
      <c r="F35" s="211"/>
      <c r="G35" s="211"/>
      <c r="H35" s="211"/>
    </row>
    <row r="36" spans="1:11" ht="16.5">
      <c r="A36" s="1"/>
      <c r="B36" s="1"/>
      <c r="C36" s="1"/>
      <c r="D36" s="1"/>
      <c r="E36" s="1"/>
      <c r="F36" s="1"/>
      <c r="G36" s="1"/>
      <c r="H36" s="131"/>
    </row>
    <row r="37" spans="1:11" ht="16.5">
      <c r="A37" s="212" t="s">
        <v>16</v>
      </c>
      <c r="B37" s="212" t="s">
        <v>17</v>
      </c>
      <c r="C37" s="212" t="s">
        <v>70</v>
      </c>
      <c r="D37" s="213" t="s">
        <v>71</v>
      </c>
      <c r="E37" s="212" t="s">
        <v>18</v>
      </c>
      <c r="F37" s="212"/>
      <c r="G37" s="212"/>
      <c r="H37" s="212"/>
    </row>
    <row r="38" spans="1:11" ht="66">
      <c r="A38" s="212"/>
      <c r="B38" s="212"/>
      <c r="C38" s="212"/>
      <c r="D38" s="214"/>
      <c r="E38" s="10" t="s">
        <v>365</v>
      </c>
      <c r="F38" s="10" t="s">
        <v>366</v>
      </c>
      <c r="G38" s="10" t="s">
        <v>367</v>
      </c>
      <c r="H38" s="10" t="s">
        <v>19</v>
      </c>
    </row>
    <row r="39" spans="1:11" ht="16.5">
      <c r="A39" s="11">
        <v>1</v>
      </c>
      <c r="B39" s="11">
        <v>2</v>
      </c>
      <c r="C39" s="11">
        <v>3</v>
      </c>
      <c r="D39" s="11">
        <v>4</v>
      </c>
      <c r="E39" s="11">
        <v>5</v>
      </c>
      <c r="F39" s="11">
        <v>6</v>
      </c>
      <c r="G39" s="11">
        <v>7</v>
      </c>
      <c r="H39" s="11">
        <v>8</v>
      </c>
    </row>
    <row r="40" spans="1:11" ht="36">
      <c r="A40" s="12" t="s">
        <v>72</v>
      </c>
      <c r="B40" s="13" t="s">
        <v>20</v>
      </c>
      <c r="C40" s="10" t="s">
        <v>21</v>
      </c>
      <c r="D40" s="10" t="s">
        <v>21</v>
      </c>
      <c r="E40" s="114">
        <f>E67-E42</f>
        <v>0</v>
      </c>
      <c r="F40" s="114"/>
      <c r="G40" s="114"/>
      <c r="H40" s="12">
        <v>0</v>
      </c>
      <c r="K40">
        <v>158634.04999999999</v>
      </c>
    </row>
    <row r="41" spans="1:11" ht="36.75" thickBot="1">
      <c r="A41" s="81" t="s">
        <v>73</v>
      </c>
      <c r="B41" s="82" t="s">
        <v>22</v>
      </c>
      <c r="C41" s="80" t="s">
        <v>21</v>
      </c>
      <c r="D41" s="80" t="s">
        <v>21</v>
      </c>
      <c r="E41" s="114">
        <v>0</v>
      </c>
      <c r="F41" s="114">
        <v>0</v>
      </c>
      <c r="G41" s="114">
        <v>0</v>
      </c>
      <c r="H41" s="81"/>
      <c r="K41" s="160">
        <f>K40-E40</f>
        <v>158634.04999999999</v>
      </c>
    </row>
    <row r="42" spans="1:11" ht="17.25" thickBot="1">
      <c r="A42" s="86" t="s">
        <v>23</v>
      </c>
      <c r="B42" s="87">
        <v>1000</v>
      </c>
      <c r="C42" s="88"/>
      <c r="D42" s="88"/>
      <c r="E42" s="115">
        <f>'Расшифровка (доход)'!L76</f>
        <v>17273389.440000001</v>
      </c>
      <c r="F42" s="115">
        <f>E42</f>
        <v>17273389.440000001</v>
      </c>
      <c r="G42" s="115">
        <f>E42</f>
        <v>17273389.440000001</v>
      </c>
      <c r="H42" s="89"/>
    </row>
    <row r="43" spans="1:11" ht="16.5">
      <c r="A43" s="83" t="s">
        <v>24</v>
      </c>
      <c r="B43" s="84"/>
      <c r="C43" s="84"/>
      <c r="D43" s="84"/>
      <c r="E43" s="116"/>
      <c r="F43" s="116"/>
      <c r="G43" s="116"/>
      <c r="H43" s="85"/>
    </row>
    <row r="44" spans="1:11" ht="16.5">
      <c r="A44" s="27" t="s">
        <v>25</v>
      </c>
      <c r="B44" s="10">
        <v>1100</v>
      </c>
      <c r="C44" s="10">
        <v>120</v>
      </c>
      <c r="D44" s="10"/>
      <c r="E44" s="114">
        <f>'Расшифровка (доход)'!O18</f>
        <v>0</v>
      </c>
      <c r="F44" s="117">
        <f>E44</f>
        <v>0</v>
      </c>
      <c r="G44" s="117">
        <f>E44</f>
        <v>0</v>
      </c>
      <c r="H44" s="12"/>
    </row>
    <row r="45" spans="1:11" ht="16.5">
      <c r="A45" s="16" t="s">
        <v>24</v>
      </c>
      <c r="B45" s="10"/>
      <c r="C45" s="29"/>
      <c r="D45" s="75"/>
      <c r="E45" s="114"/>
      <c r="F45" s="114"/>
      <c r="G45" s="114"/>
      <c r="H45" s="12"/>
    </row>
    <row r="46" spans="1:11" ht="33">
      <c r="A46" s="27" t="s">
        <v>91</v>
      </c>
      <c r="B46" s="10">
        <v>1200</v>
      </c>
      <c r="C46" s="10">
        <v>130</v>
      </c>
      <c r="D46" s="10"/>
      <c r="E46" s="114">
        <f>E48+E49</f>
        <v>17273389.440000001</v>
      </c>
      <c r="F46" s="117">
        <f>E46</f>
        <v>17273389.440000001</v>
      </c>
      <c r="G46" s="117">
        <f>E46</f>
        <v>17273389.440000001</v>
      </c>
      <c r="H46" s="12"/>
    </row>
    <row r="47" spans="1:11" ht="15" customHeight="1">
      <c r="A47" s="28" t="s">
        <v>24</v>
      </c>
      <c r="B47" s="17"/>
      <c r="C47" s="17"/>
      <c r="D47" s="75"/>
      <c r="E47" s="114"/>
      <c r="F47" s="114"/>
      <c r="G47" s="114"/>
      <c r="H47" s="10"/>
    </row>
    <row r="48" spans="1:11" ht="49.5">
      <c r="A48" s="27" t="s">
        <v>92</v>
      </c>
      <c r="B48" s="10">
        <v>1210</v>
      </c>
      <c r="C48" s="10">
        <v>130</v>
      </c>
      <c r="D48" s="10"/>
      <c r="E48" s="114">
        <f>'Расшифровка (доход)'!L25</f>
        <v>14213473.890000001</v>
      </c>
      <c r="F48" s="117">
        <v>13109532.689999999</v>
      </c>
      <c r="G48" s="117">
        <v>13109532.689999999</v>
      </c>
      <c r="H48" s="10"/>
    </row>
    <row r="49" spans="1:8" ht="33">
      <c r="A49" s="27" t="s">
        <v>336</v>
      </c>
      <c r="B49" s="162">
        <v>1220</v>
      </c>
      <c r="C49" s="162">
        <v>130</v>
      </c>
      <c r="D49" s="162"/>
      <c r="E49" s="114">
        <f>'Расшифровка (доход)'!L26</f>
        <v>3059915.5500000003</v>
      </c>
      <c r="F49" s="117">
        <f>E49</f>
        <v>3059915.5500000003</v>
      </c>
      <c r="G49" s="117">
        <f>F49</f>
        <v>3059915.5500000003</v>
      </c>
      <c r="H49" s="162"/>
    </row>
    <row r="50" spans="1:8" ht="33">
      <c r="A50" s="27" t="s">
        <v>93</v>
      </c>
      <c r="B50" s="10">
        <v>1300</v>
      </c>
      <c r="C50" s="10">
        <v>140</v>
      </c>
      <c r="D50" s="10"/>
      <c r="E50" s="112"/>
      <c r="F50" s="114"/>
      <c r="G50" s="114"/>
      <c r="H50" s="12"/>
    </row>
    <row r="51" spans="1:8" ht="16.5">
      <c r="A51" s="16" t="s">
        <v>24</v>
      </c>
      <c r="B51" s="10"/>
      <c r="C51" s="10"/>
      <c r="D51" s="10"/>
      <c r="E51" s="112"/>
      <c r="F51" s="114"/>
      <c r="G51" s="114"/>
      <c r="H51" s="12"/>
    </row>
    <row r="52" spans="1:8" ht="16.5">
      <c r="A52" s="16"/>
      <c r="B52" s="26"/>
      <c r="C52" s="26"/>
      <c r="D52" s="26"/>
      <c r="E52" s="112"/>
      <c r="F52" s="114"/>
      <c r="G52" s="114"/>
      <c r="H52" s="12"/>
    </row>
    <row r="53" spans="1:8" ht="33">
      <c r="A53" s="12" t="s">
        <v>26</v>
      </c>
      <c r="B53" s="10">
        <v>1400</v>
      </c>
      <c r="C53" s="10">
        <v>150</v>
      </c>
      <c r="D53" s="10"/>
      <c r="E53" s="114">
        <f>E55+E56</f>
        <v>0</v>
      </c>
      <c r="F53" s="117">
        <f>E53</f>
        <v>0</v>
      </c>
      <c r="G53" s="117">
        <f>E53</f>
        <v>0</v>
      </c>
      <c r="H53" s="12"/>
    </row>
    <row r="54" spans="1:8" ht="16.5">
      <c r="A54" s="16" t="s">
        <v>24</v>
      </c>
      <c r="B54" s="12"/>
      <c r="C54" s="12"/>
      <c r="D54" s="12"/>
      <c r="E54" s="117"/>
      <c r="F54" s="117"/>
      <c r="G54" s="117"/>
      <c r="H54" s="12"/>
    </row>
    <row r="55" spans="1:8" ht="16.5">
      <c r="A55" s="76" t="s">
        <v>291</v>
      </c>
      <c r="B55" s="12"/>
      <c r="C55" s="12"/>
      <c r="D55" s="12"/>
      <c r="E55" s="117">
        <f>'Расшифровка (доход)'!O59</f>
        <v>0</v>
      </c>
      <c r="F55" s="117">
        <f>E55</f>
        <v>0</v>
      </c>
      <c r="G55" s="117">
        <f>F55</f>
        <v>0</v>
      </c>
      <c r="H55" s="12"/>
    </row>
    <row r="56" spans="1:8" ht="66">
      <c r="A56" s="27" t="s">
        <v>136</v>
      </c>
      <c r="B56" s="146">
        <v>1410</v>
      </c>
      <c r="C56" s="146">
        <v>150</v>
      </c>
      <c r="D56" s="146"/>
      <c r="E56" s="112">
        <f>'Расшифровка (доход)'!N59</f>
        <v>0</v>
      </c>
      <c r="F56" s="12"/>
      <c r="G56" s="12"/>
      <c r="H56" s="12"/>
    </row>
    <row r="57" spans="1:8" ht="115.5">
      <c r="A57" s="27" t="s">
        <v>94</v>
      </c>
      <c r="B57" s="146">
        <v>1420</v>
      </c>
      <c r="C57" s="146">
        <v>150</v>
      </c>
      <c r="D57" s="146"/>
      <c r="E57" s="12"/>
      <c r="F57" s="12"/>
      <c r="G57" s="12"/>
      <c r="H57" s="12"/>
    </row>
    <row r="58" spans="1:8" ht="16.5">
      <c r="A58" s="27"/>
      <c r="B58" s="146"/>
      <c r="C58" s="146"/>
      <c r="D58" s="146"/>
      <c r="E58" s="12"/>
      <c r="F58" s="12"/>
      <c r="G58" s="12"/>
      <c r="H58" s="12"/>
    </row>
    <row r="59" spans="1:8" ht="16.5">
      <c r="A59" s="12" t="s">
        <v>27</v>
      </c>
      <c r="B59" s="10">
        <v>1500</v>
      </c>
      <c r="C59" s="10">
        <v>180</v>
      </c>
      <c r="D59" s="10"/>
      <c r="E59" s="117"/>
      <c r="F59" s="117"/>
      <c r="G59" s="117"/>
      <c r="H59" s="12"/>
    </row>
    <row r="60" spans="1:8" ht="15" customHeight="1">
      <c r="A60" s="16" t="s">
        <v>24</v>
      </c>
      <c r="B60" s="17"/>
      <c r="C60" s="17"/>
      <c r="D60" s="17"/>
      <c r="E60" s="112"/>
      <c r="F60" s="117"/>
      <c r="G60" s="117"/>
      <c r="H60" s="12"/>
    </row>
    <row r="61" spans="1:8" ht="16.5">
      <c r="A61" s="12" t="s">
        <v>28</v>
      </c>
      <c r="B61" s="10">
        <v>1900</v>
      </c>
      <c r="C61" s="146" t="s">
        <v>21</v>
      </c>
      <c r="D61" s="12"/>
      <c r="E61" s="112"/>
      <c r="F61" s="117"/>
      <c r="G61" s="117"/>
      <c r="H61" s="12"/>
    </row>
    <row r="62" spans="1:8" ht="16.5">
      <c r="A62" s="16" t="s">
        <v>24</v>
      </c>
      <c r="B62" s="12"/>
      <c r="C62" s="12"/>
      <c r="D62" s="12"/>
      <c r="E62" s="112"/>
      <c r="F62" s="117"/>
      <c r="G62" s="117"/>
      <c r="H62" s="12"/>
    </row>
    <row r="63" spans="1:8" ht="16.5">
      <c r="A63" s="16"/>
      <c r="B63" s="12"/>
      <c r="C63" s="12"/>
      <c r="D63" s="12"/>
      <c r="E63" s="112"/>
      <c r="F63" s="117"/>
      <c r="G63" s="117"/>
      <c r="H63" s="12"/>
    </row>
    <row r="64" spans="1:8" ht="19.5">
      <c r="A64" s="18" t="s">
        <v>74</v>
      </c>
      <c r="B64" s="10">
        <v>1980</v>
      </c>
      <c r="C64" s="10" t="s">
        <v>21</v>
      </c>
      <c r="D64" s="10"/>
      <c r="E64" s="112"/>
      <c r="F64" s="117"/>
      <c r="G64" s="117"/>
      <c r="H64" s="12"/>
    </row>
    <row r="65" spans="1:8" ht="15" customHeight="1">
      <c r="A65" s="16" t="s">
        <v>29</v>
      </c>
      <c r="B65" s="19"/>
      <c r="C65" s="19"/>
      <c r="D65" s="19"/>
      <c r="E65" s="112"/>
      <c r="F65" s="117"/>
      <c r="G65" s="117"/>
      <c r="H65" s="17"/>
    </row>
    <row r="66" spans="1:8" ht="50.25" thickBot="1">
      <c r="A66" s="81" t="s">
        <v>30</v>
      </c>
      <c r="B66" s="80">
        <v>1981</v>
      </c>
      <c r="C66" s="80">
        <v>510</v>
      </c>
      <c r="D66" s="80"/>
      <c r="E66" s="90">
        <f>'Расшифровка (доход)'!L67</f>
        <v>0</v>
      </c>
      <c r="F66" s="117">
        <f>E66</f>
        <v>0</v>
      </c>
      <c r="G66" s="117">
        <f>E66</f>
        <v>0</v>
      </c>
      <c r="H66" s="80" t="s">
        <v>21</v>
      </c>
    </row>
    <row r="67" spans="1:8" ht="17.25" thickBot="1">
      <c r="A67" s="86" t="s">
        <v>31</v>
      </c>
      <c r="B67" s="87">
        <v>2000</v>
      </c>
      <c r="C67" s="87" t="s">
        <v>21</v>
      </c>
      <c r="D67" s="91"/>
      <c r="E67" s="115">
        <f>E71+E72+E73+E74+E85+E91+E97</f>
        <v>17273389.440000001</v>
      </c>
      <c r="F67" s="115">
        <f>E67</f>
        <v>17273389.440000001</v>
      </c>
      <c r="G67" s="115">
        <f>E67</f>
        <v>17273389.440000001</v>
      </c>
      <c r="H67" s="89"/>
    </row>
    <row r="68" spans="1:8" ht="15" customHeight="1">
      <c r="A68" s="83" t="s">
        <v>24</v>
      </c>
      <c r="B68" s="84"/>
      <c r="C68" s="84"/>
      <c r="D68" s="84"/>
      <c r="E68" s="118"/>
      <c r="F68" s="118"/>
      <c r="G68" s="118"/>
      <c r="H68" s="84"/>
    </row>
    <row r="69" spans="1:8" ht="16.5">
      <c r="A69" s="12" t="s">
        <v>32</v>
      </c>
      <c r="B69" s="10">
        <v>2100</v>
      </c>
      <c r="C69" s="10" t="s">
        <v>21</v>
      </c>
      <c r="D69" s="10"/>
      <c r="E69" s="113"/>
      <c r="F69" s="117"/>
      <c r="G69" s="117"/>
      <c r="H69" s="10" t="s">
        <v>21</v>
      </c>
    </row>
    <row r="70" spans="1:8" ht="15" customHeight="1">
      <c r="A70" s="16" t="s">
        <v>24</v>
      </c>
      <c r="B70" s="17"/>
      <c r="C70" s="17"/>
      <c r="D70" s="17"/>
      <c r="E70" s="117"/>
      <c r="F70" s="117"/>
      <c r="G70" s="117"/>
      <c r="H70" s="17"/>
    </row>
    <row r="71" spans="1:8" ht="16.5">
      <c r="A71" s="27" t="s">
        <v>95</v>
      </c>
      <c r="B71" s="10">
        <v>2110</v>
      </c>
      <c r="C71" s="10">
        <v>111</v>
      </c>
      <c r="D71" s="10"/>
      <c r="E71" s="117">
        <f>'Расшифровка (расход)'!L12</f>
        <v>9711039.5999999996</v>
      </c>
      <c r="F71" s="117">
        <f>E71</f>
        <v>9711039.5999999996</v>
      </c>
      <c r="G71" s="117">
        <f>E71</f>
        <v>9711039.5999999996</v>
      </c>
      <c r="H71" s="10" t="s">
        <v>21</v>
      </c>
    </row>
    <row r="72" spans="1:8" ht="33">
      <c r="A72" s="27" t="s">
        <v>131</v>
      </c>
      <c r="B72" s="10">
        <v>2120</v>
      </c>
      <c r="C72" s="10">
        <v>112</v>
      </c>
      <c r="D72" s="10"/>
      <c r="E72" s="117">
        <f>'Расшифровка (расход)'!L16</f>
        <v>6000</v>
      </c>
      <c r="F72" s="117">
        <f>E72</f>
        <v>6000</v>
      </c>
      <c r="G72" s="117">
        <f>E72</f>
        <v>6000</v>
      </c>
      <c r="H72" s="10" t="s">
        <v>21</v>
      </c>
    </row>
    <row r="73" spans="1:8" ht="82.5">
      <c r="A73" s="27" t="s">
        <v>96</v>
      </c>
      <c r="B73" s="10">
        <v>2130</v>
      </c>
      <c r="C73" s="10">
        <v>113</v>
      </c>
      <c r="D73" s="10"/>
      <c r="E73" s="117"/>
      <c r="F73" s="117"/>
      <c r="G73" s="117"/>
      <c r="H73" s="10" t="s">
        <v>21</v>
      </c>
    </row>
    <row r="74" spans="1:8" ht="82.5">
      <c r="A74" s="27" t="s">
        <v>33</v>
      </c>
      <c r="B74" s="10">
        <v>2140</v>
      </c>
      <c r="C74" s="10">
        <v>119</v>
      </c>
      <c r="D74" s="10"/>
      <c r="E74" s="117">
        <f>'Расшифровка (расход)'!L30</f>
        <v>2972865.81</v>
      </c>
      <c r="F74" s="117">
        <f>E74</f>
        <v>2972865.81</v>
      </c>
      <c r="G74" s="117">
        <f>E74</f>
        <v>2972865.81</v>
      </c>
      <c r="H74" s="10" t="s">
        <v>21</v>
      </c>
    </row>
    <row r="75" spans="1:8" ht="15" customHeight="1">
      <c r="A75" s="28" t="s">
        <v>24</v>
      </c>
      <c r="B75" s="17"/>
      <c r="C75" s="17"/>
      <c r="D75" s="17"/>
      <c r="E75" s="117"/>
      <c r="F75" s="117"/>
      <c r="G75" s="117"/>
      <c r="H75" s="17"/>
    </row>
    <row r="76" spans="1:8" ht="16.5">
      <c r="A76" s="27" t="s">
        <v>34</v>
      </c>
      <c r="B76" s="10">
        <v>2141</v>
      </c>
      <c r="C76" s="10">
        <v>119</v>
      </c>
      <c r="D76" s="10"/>
      <c r="E76" s="117"/>
      <c r="F76" s="117"/>
      <c r="G76" s="117"/>
      <c r="H76" s="10" t="s">
        <v>21</v>
      </c>
    </row>
    <row r="77" spans="1:8" ht="16.5">
      <c r="A77" s="27" t="s">
        <v>35</v>
      </c>
      <c r="B77" s="10">
        <v>2142</v>
      </c>
      <c r="C77" s="10">
        <v>119</v>
      </c>
      <c r="D77" s="10"/>
      <c r="E77" s="117"/>
      <c r="F77" s="117"/>
      <c r="G77" s="117"/>
      <c r="H77" s="10" t="s">
        <v>21</v>
      </c>
    </row>
    <row r="78" spans="1:8" ht="33">
      <c r="A78" s="27" t="s">
        <v>97</v>
      </c>
      <c r="B78" s="10">
        <v>2200</v>
      </c>
      <c r="C78" s="10">
        <v>300</v>
      </c>
      <c r="D78" s="10"/>
      <c r="E78" s="117"/>
      <c r="F78" s="117"/>
      <c r="G78" s="117"/>
      <c r="H78" s="10" t="s">
        <v>21</v>
      </c>
    </row>
    <row r="79" spans="1:8" ht="15" customHeight="1">
      <c r="A79" s="16" t="s">
        <v>24</v>
      </c>
      <c r="B79" s="17"/>
      <c r="C79" s="17"/>
      <c r="D79" s="17"/>
      <c r="E79" s="117"/>
      <c r="F79" s="117"/>
      <c r="G79" s="117"/>
      <c r="H79" s="17"/>
    </row>
    <row r="80" spans="1:8" ht="41.25" customHeight="1">
      <c r="A80" s="12" t="s">
        <v>36</v>
      </c>
      <c r="B80" s="10">
        <v>2210</v>
      </c>
      <c r="C80" s="10">
        <v>320</v>
      </c>
      <c r="D80" s="10"/>
      <c r="E80" s="117"/>
      <c r="F80" s="117"/>
      <c r="G80" s="117"/>
      <c r="H80" s="10" t="s">
        <v>21</v>
      </c>
    </row>
    <row r="81" spans="1:8" ht="15" customHeight="1">
      <c r="A81" s="16" t="s">
        <v>29</v>
      </c>
      <c r="B81" s="17"/>
      <c r="C81" s="17"/>
      <c r="D81" s="17"/>
      <c r="E81" s="117"/>
      <c r="F81" s="117"/>
      <c r="G81" s="117"/>
      <c r="H81" s="17"/>
    </row>
    <row r="82" spans="1:8" ht="66">
      <c r="A82" s="12" t="s">
        <v>37</v>
      </c>
      <c r="B82" s="10">
        <v>2211</v>
      </c>
      <c r="C82" s="10">
        <v>321</v>
      </c>
      <c r="D82" s="10"/>
      <c r="E82" s="117"/>
      <c r="F82" s="117"/>
      <c r="G82" s="117"/>
      <c r="H82" s="10" t="s">
        <v>21</v>
      </c>
    </row>
    <row r="83" spans="1:8" ht="16.5">
      <c r="A83" s="27" t="s">
        <v>98</v>
      </c>
      <c r="B83" s="10">
        <v>2230</v>
      </c>
      <c r="C83" s="10">
        <v>350</v>
      </c>
      <c r="D83" s="10"/>
      <c r="E83" s="117"/>
      <c r="F83" s="117"/>
      <c r="G83" s="117"/>
      <c r="H83" s="10" t="s">
        <v>21</v>
      </c>
    </row>
    <row r="84" spans="1:8" ht="16.5">
      <c r="A84" s="27" t="s">
        <v>99</v>
      </c>
      <c r="B84" s="10">
        <v>2240</v>
      </c>
      <c r="C84" s="10">
        <v>360</v>
      </c>
      <c r="D84" s="10"/>
      <c r="E84" s="117"/>
      <c r="F84" s="117"/>
      <c r="G84" s="117"/>
      <c r="H84" s="10" t="s">
        <v>21</v>
      </c>
    </row>
    <row r="85" spans="1:8" ht="33">
      <c r="A85" s="12" t="s">
        <v>38</v>
      </c>
      <c r="B85" s="10">
        <v>2300</v>
      </c>
      <c r="C85" s="10">
        <v>850</v>
      </c>
      <c r="D85" s="10"/>
      <c r="E85" s="117">
        <f>E87+E88+E89</f>
        <v>126194.81</v>
      </c>
      <c r="F85" s="117">
        <f>E85</f>
        <v>126194.81</v>
      </c>
      <c r="G85" s="117">
        <f>E85</f>
        <v>126194.81</v>
      </c>
      <c r="H85" s="10" t="s">
        <v>21</v>
      </c>
    </row>
    <row r="86" spans="1:8" ht="15" customHeight="1">
      <c r="A86" s="16" t="s">
        <v>29</v>
      </c>
      <c r="B86" s="17"/>
      <c r="C86" s="17"/>
      <c r="D86" s="17"/>
      <c r="E86" s="117"/>
      <c r="F86" s="117"/>
      <c r="G86" s="117"/>
      <c r="H86" s="17"/>
    </row>
    <row r="87" spans="1:8" ht="33">
      <c r="A87" s="12" t="s">
        <v>39</v>
      </c>
      <c r="B87" s="10">
        <v>2310</v>
      </c>
      <c r="C87" s="10">
        <v>851</v>
      </c>
      <c r="D87" s="10"/>
      <c r="E87" s="117">
        <f>'Расшифровка (расход)'!L141</f>
        <v>126194.81</v>
      </c>
      <c r="F87" s="117"/>
      <c r="G87" s="117"/>
      <c r="H87" s="10" t="s">
        <v>21</v>
      </c>
    </row>
    <row r="88" spans="1:8" ht="16.5">
      <c r="A88" s="12" t="s">
        <v>132</v>
      </c>
      <c r="B88" s="10">
        <v>2320</v>
      </c>
      <c r="C88" s="10">
        <v>852</v>
      </c>
      <c r="D88" s="10"/>
      <c r="E88" s="117">
        <f>'Расшифровка (расход)'!L144</f>
        <v>0</v>
      </c>
      <c r="F88" s="117"/>
      <c r="G88" s="117"/>
      <c r="H88" s="10" t="s">
        <v>21</v>
      </c>
    </row>
    <row r="89" spans="1:8" ht="16.5">
      <c r="A89" s="12" t="s">
        <v>133</v>
      </c>
      <c r="B89" s="10">
        <v>2330</v>
      </c>
      <c r="C89" s="10">
        <v>853</v>
      </c>
      <c r="D89" s="10"/>
      <c r="E89" s="117">
        <f>'Расшифровка (расход)'!L149</f>
        <v>0</v>
      </c>
      <c r="F89" s="117"/>
      <c r="G89" s="117"/>
      <c r="H89" s="10" t="s">
        <v>21</v>
      </c>
    </row>
    <row r="90" spans="1:8" ht="33">
      <c r="A90" s="12" t="s">
        <v>40</v>
      </c>
      <c r="B90" s="10">
        <v>2500</v>
      </c>
      <c r="C90" s="10" t="s">
        <v>21</v>
      </c>
      <c r="D90" s="10"/>
      <c r="E90" s="117"/>
      <c r="F90" s="117"/>
      <c r="G90" s="117"/>
      <c r="H90" s="10" t="s">
        <v>21</v>
      </c>
    </row>
    <row r="91" spans="1:8" ht="66">
      <c r="A91" s="27" t="s">
        <v>102</v>
      </c>
      <c r="B91" s="10">
        <v>2520</v>
      </c>
      <c r="C91" s="10">
        <v>831</v>
      </c>
      <c r="D91" s="10"/>
      <c r="E91" s="117">
        <f>'Расшифровка (расход)'!L129</f>
        <v>0</v>
      </c>
      <c r="F91" s="117">
        <f>E91</f>
        <v>0</v>
      </c>
      <c r="G91" s="117">
        <f>E91</f>
        <v>0</v>
      </c>
      <c r="H91" s="10" t="s">
        <v>21</v>
      </c>
    </row>
    <row r="92" spans="1:8" ht="32.25" customHeight="1">
      <c r="A92" s="12" t="s">
        <v>75</v>
      </c>
      <c r="B92" s="10">
        <v>2600</v>
      </c>
      <c r="C92" s="10" t="s">
        <v>21</v>
      </c>
      <c r="D92" s="10"/>
      <c r="E92" s="117"/>
      <c r="F92" s="117"/>
      <c r="G92" s="117"/>
      <c r="H92" s="12"/>
    </row>
    <row r="93" spans="1:8" ht="15" customHeight="1">
      <c r="A93" s="16" t="s">
        <v>24</v>
      </c>
      <c r="B93" s="17"/>
      <c r="C93" s="17"/>
      <c r="D93" s="17"/>
      <c r="E93" s="117"/>
      <c r="F93" s="117"/>
      <c r="G93" s="117"/>
      <c r="H93" s="12"/>
    </row>
    <row r="94" spans="1:8" ht="33">
      <c r="A94" s="12" t="s">
        <v>41</v>
      </c>
      <c r="B94" s="10">
        <v>2610</v>
      </c>
      <c r="C94" s="10">
        <v>241</v>
      </c>
      <c r="D94" s="10"/>
      <c r="E94" s="117"/>
      <c r="F94" s="117"/>
      <c r="G94" s="117"/>
      <c r="H94" s="12"/>
    </row>
    <row r="95" spans="1:8" ht="49.5">
      <c r="A95" s="12" t="s">
        <v>42</v>
      </c>
      <c r="B95" s="10">
        <v>2620</v>
      </c>
      <c r="C95" s="10">
        <v>242</v>
      </c>
      <c r="D95" s="10"/>
      <c r="E95" s="117"/>
      <c r="F95" s="117"/>
      <c r="G95" s="117"/>
      <c r="H95" s="12"/>
    </row>
    <row r="96" spans="1:8" ht="49.5">
      <c r="A96" s="12" t="s">
        <v>43</v>
      </c>
      <c r="B96" s="10">
        <v>2630</v>
      </c>
      <c r="C96" s="10">
        <v>243</v>
      </c>
      <c r="D96" s="10"/>
      <c r="E96" s="117"/>
      <c r="F96" s="117"/>
      <c r="G96" s="117"/>
      <c r="H96" s="12"/>
    </row>
    <row r="97" spans="1:8" ht="33">
      <c r="A97" s="12" t="s">
        <v>44</v>
      </c>
      <c r="B97" s="10">
        <v>2640</v>
      </c>
      <c r="C97" s="10">
        <v>244</v>
      </c>
      <c r="D97" s="10"/>
      <c r="E97" s="117">
        <f>'Расшифровка (расход)'!L32+'Расшифровка (расход)'!L159</f>
        <v>4457289.2200000007</v>
      </c>
      <c r="F97" s="117">
        <f>E97</f>
        <v>4457289.2200000007</v>
      </c>
      <c r="G97" s="117">
        <f>E97</f>
        <v>4457289.2200000007</v>
      </c>
      <c r="H97" s="12"/>
    </row>
    <row r="98" spans="1:8" ht="16.5">
      <c r="A98" s="16" t="s">
        <v>29</v>
      </c>
      <c r="B98" s="12"/>
      <c r="C98" s="12"/>
      <c r="D98" s="12"/>
      <c r="E98" s="117"/>
      <c r="F98" s="112"/>
      <c r="G98" s="112"/>
      <c r="H98" s="12"/>
    </row>
    <row r="99" spans="1:8" ht="33">
      <c r="A99" s="12" t="s">
        <v>45</v>
      </c>
      <c r="B99" s="10">
        <v>2650</v>
      </c>
      <c r="C99" s="10">
        <v>400</v>
      </c>
      <c r="D99" s="10"/>
      <c r="E99" s="117"/>
      <c r="F99" s="112"/>
      <c r="G99" s="112"/>
      <c r="H99" s="12"/>
    </row>
    <row r="100" spans="1:8" ht="15" customHeight="1">
      <c r="A100" s="16" t="s">
        <v>24</v>
      </c>
      <c r="B100" s="17"/>
      <c r="C100" s="17"/>
      <c r="D100" s="17"/>
      <c r="E100" s="117"/>
      <c r="F100" s="112"/>
      <c r="G100" s="112"/>
      <c r="H100" s="12"/>
    </row>
    <row r="101" spans="1:8" ht="66">
      <c r="A101" s="27" t="s">
        <v>103</v>
      </c>
      <c r="B101" s="10">
        <v>2651</v>
      </c>
      <c r="C101" s="10">
        <v>406</v>
      </c>
      <c r="D101" s="10"/>
      <c r="E101" s="117"/>
      <c r="F101" s="112"/>
      <c r="G101" s="112"/>
      <c r="H101" s="12"/>
    </row>
    <row r="102" spans="1:8" ht="69" customHeight="1" thickBot="1">
      <c r="A102" s="151" t="s">
        <v>104</v>
      </c>
      <c r="B102" s="147">
        <v>2652</v>
      </c>
      <c r="C102" s="147">
        <v>407</v>
      </c>
      <c r="D102" s="147"/>
      <c r="E102" s="152"/>
      <c r="F102" s="90"/>
      <c r="G102" s="90"/>
      <c r="H102" s="81"/>
    </row>
    <row r="103" spans="1:8" ht="36.75" thickBot="1">
      <c r="A103" s="86" t="s">
        <v>100</v>
      </c>
      <c r="B103" s="87">
        <v>3000</v>
      </c>
      <c r="C103" s="87">
        <v>100</v>
      </c>
      <c r="D103" s="91"/>
      <c r="E103" s="154"/>
      <c r="F103" s="155"/>
      <c r="G103" s="155"/>
      <c r="H103" s="156" t="s">
        <v>21</v>
      </c>
    </row>
    <row r="104" spans="1:8" ht="15" customHeight="1">
      <c r="A104" s="85" t="s">
        <v>24</v>
      </c>
      <c r="B104" s="153"/>
      <c r="C104" s="153"/>
      <c r="D104" s="84"/>
      <c r="E104" s="118"/>
      <c r="F104" s="118"/>
      <c r="G104" s="118"/>
      <c r="H104" s="153"/>
    </row>
    <row r="105" spans="1:8" ht="19.5">
      <c r="A105" s="18" t="s">
        <v>76</v>
      </c>
      <c r="B105" s="26">
        <v>3010</v>
      </c>
      <c r="C105" s="26"/>
      <c r="D105" s="10"/>
      <c r="E105" s="117"/>
      <c r="F105" s="113"/>
      <c r="G105" s="113"/>
      <c r="H105" s="26" t="s">
        <v>21</v>
      </c>
    </row>
    <row r="106" spans="1:8" ht="19.5">
      <c r="A106" s="18" t="s">
        <v>77</v>
      </c>
      <c r="B106" s="26">
        <v>3020</v>
      </c>
      <c r="C106" s="12"/>
      <c r="D106" s="12"/>
      <c r="E106" s="117"/>
      <c r="F106" s="112"/>
      <c r="G106" s="112"/>
      <c r="H106" s="26" t="s">
        <v>21</v>
      </c>
    </row>
    <row r="107" spans="1:8" ht="19.5">
      <c r="A107" s="18" t="s">
        <v>78</v>
      </c>
      <c r="B107" s="26">
        <v>3030</v>
      </c>
      <c r="C107" s="12"/>
      <c r="D107" s="12"/>
      <c r="E107" s="117"/>
      <c r="F107" s="112"/>
      <c r="G107" s="112"/>
      <c r="H107" s="26" t="s">
        <v>21</v>
      </c>
    </row>
    <row r="108" spans="1:8" ht="19.5">
      <c r="A108" s="18" t="s">
        <v>101</v>
      </c>
      <c r="B108" s="26">
        <v>4000</v>
      </c>
      <c r="C108" s="26" t="s">
        <v>21</v>
      </c>
      <c r="D108" s="15"/>
      <c r="E108" s="117"/>
      <c r="F108" s="103"/>
      <c r="G108" s="103"/>
      <c r="H108" s="26" t="s">
        <v>21</v>
      </c>
    </row>
    <row r="109" spans="1:8" ht="15" customHeight="1">
      <c r="A109" s="12" t="s">
        <v>29</v>
      </c>
      <c r="B109" s="19"/>
      <c r="C109" s="19"/>
      <c r="D109" s="19"/>
      <c r="E109" s="117"/>
      <c r="F109" s="119"/>
      <c r="G109" s="119"/>
      <c r="H109" s="19"/>
    </row>
    <row r="110" spans="1:8" ht="16.5">
      <c r="A110" s="12" t="s">
        <v>46</v>
      </c>
      <c r="B110" s="10">
        <v>4010</v>
      </c>
      <c r="C110" s="10">
        <v>610</v>
      </c>
      <c r="D110" s="10"/>
      <c r="E110" s="117"/>
      <c r="F110" s="113"/>
      <c r="G110" s="113"/>
      <c r="H110" s="10" t="s">
        <v>21</v>
      </c>
    </row>
    <row r="111" spans="1:8" ht="16.5">
      <c r="A111" s="1"/>
      <c r="B111" s="1"/>
      <c r="C111" s="1"/>
      <c r="D111" s="1"/>
      <c r="E111" s="1"/>
      <c r="F111" s="1"/>
      <c r="G111" s="1"/>
      <c r="H111" s="1"/>
    </row>
    <row r="112" spans="1:8" ht="18">
      <c r="A112" s="207" t="s">
        <v>79</v>
      </c>
      <c r="B112" s="207"/>
      <c r="C112" s="207"/>
      <c r="D112" s="207"/>
      <c r="E112" s="207"/>
      <c r="F112" s="207"/>
      <c r="G112" s="207"/>
      <c r="H112" s="207"/>
    </row>
    <row r="113" spans="1:8" ht="86.25" customHeight="1">
      <c r="A113" s="208" t="s">
        <v>54</v>
      </c>
      <c r="B113" s="208"/>
      <c r="C113" s="208"/>
      <c r="D113" s="208"/>
      <c r="E113" s="208"/>
      <c r="F113" s="208"/>
      <c r="G113" s="208"/>
      <c r="H113" s="208"/>
    </row>
    <row r="114" spans="1:8" ht="46.5" customHeight="1">
      <c r="A114" s="208" t="s">
        <v>308</v>
      </c>
      <c r="B114" s="208"/>
      <c r="C114" s="208"/>
      <c r="D114" s="208"/>
      <c r="E114" s="208"/>
      <c r="F114" s="208"/>
      <c r="G114" s="208"/>
      <c r="H114" s="208"/>
    </row>
    <row r="115" spans="1:8" ht="15.75" customHeight="1">
      <c r="A115" s="209" t="s">
        <v>80</v>
      </c>
      <c r="B115" s="209"/>
      <c r="C115" s="209"/>
      <c r="D115" s="209"/>
      <c r="E115" s="209"/>
      <c r="F115" s="209"/>
      <c r="G115" s="209"/>
      <c r="H115" s="209"/>
    </row>
    <row r="116" spans="1:8" ht="64.5" customHeight="1">
      <c r="A116" s="206" t="s">
        <v>105</v>
      </c>
      <c r="B116" s="206"/>
      <c r="C116" s="206"/>
      <c r="D116" s="206"/>
      <c r="E116" s="206"/>
      <c r="F116" s="206"/>
      <c r="G116" s="206"/>
      <c r="H116" s="206"/>
    </row>
    <row r="117" spans="1:8" ht="30.75" customHeight="1">
      <c r="A117" s="206" t="s">
        <v>309</v>
      </c>
      <c r="B117" s="206"/>
      <c r="C117" s="206"/>
      <c r="D117" s="206"/>
      <c r="E117" s="206"/>
      <c r="F117" s="206"/>
      <c r="G117" s="206"/>
      <c r="H117" s="206"/>
    </row>
    <row r="118" spans="1:8" ht="15" customHeight="1">
      <c r="A118" s="206" t="s">
        <v>81</v>
      </c>
      <c r="B118" s="206"/>
      <c r="C118" s="206"/>
      <c r="D118" s="206"/>
      <c r="E118" s="206"/>
      <c r="F118" s="206"/>
      <c r="G118" s="206"/>
      <c r="H118" s="206"/>
    </row>
    <row r="119" spans="1:8" ht="60.75" customHeight="1">
      <c r="A119" s="206" t="s">
        <v>106</v>
      </c>
      <c r="B119" s="206"/>
      <c r="C119" s="206"/>
      <c r="D119" s="206"/>
      <c r="E119" s="206"/>
      <c r="F119" s="206"/>
      <c r="G119" s="206"/>
      <c r="H119" s="206"/>
    </row>
  </sheetData>
  <mergeCells count="37">
    <mergeCell ref="F1:H1"/>
    <mergeCell ref="F11:H11"/>
    <mergeCell ref="F13:H13"/>
    <mergeCell ref="F14:H14"/>
    <mergeCell ref="F15:H15"/>
    <mergeCell ref="F16:H16"/>
    <mergeCell ref="F2:H2"/>
    <mergeCell ref="F3:H3"/>
    <mergeCell ref="F4:H4"/>
    <mergeCell ref="F5:H5"/>
    <mergeCell ref="F7:H7"/>
    <mergeCell ref="F8:H8"/>
    <mergeCell ref="F9:H9"/>
    <mergeCell ref="F10:H10"/>
    <mergeCell ref="F12:H12"/>
    <mergeCell ref="F17:H17"/>
    <mergeCell ref="A23:H23"/>
    <mergeCell ref="F21:H21"/>
    <mergeCell ref="F19:H19"/>
    <mergeCell ref="F20:H20"/>
    <mergeCell ref="A24:H24"/>
    <mergeCell ref="A35:H35"/>
    <mergeCell ref="A37:A38"/>
    <mergeCell ref="B37:B38"/>
    <mergeCell ref="C37:C38"/>
    <mergeCell ref="D37:D38"/>
    <mergeCell ref="E37:H37"/>
    <mergeCell ref="B30:E30"/>
    <mergeCell ref="B28:E28"/>
    <mergeCell ref="A118:H118"/>
    <mergeCell ref="A119:H119"/>
    <mergeCell ref="A112:H112"/>
    <mergeCell ref="A113:H113"/>
    <mergeCell ref="A114:H114"/>
    <mergeCell ref="A115:H115"/>
    <mergeCell ref="A116:H116"/>
    <mergeCell ref="A117:H117"/>
  </mergeCells>
  <pageMargins left="0.78740157480314965" right="0.39370078740157483" top="0.39370078740157483" bottom="0.19685039370078741" header="0" footer="0"/>
  <pageSetup paperSize="9" scale="51" orientation="portrait" r:id="rId1"/>
  <headerFooter differentFirst="1">
    <oddHeader>&amp;C&amp;"Times New Roman,обычный"&amp;P</oddHeader>
  </headerFooter>
  <rowBreaks count="2" manualBreakCount="2">
    <brk id="66" max="7" man="1"/>
    <brk id="102" max="7" man="1"/>
  </rowBreaks>
</worksheet>
</file>

<file path=xl/worksheets/sheet2.xml><?xml version="1.0" encoding="utf-8"?>
<worksheet xmlns="http://schemas.openxmlformats.org/spreadsheetml/2006/main" xmlns:r="http://schemas.openxmlformats.org/officeDocument/2006/relationships">
  <dimension ref="A1:J58"/>
  <sheetViews>
    <sheetView view="pageBreakPreview" zoomScale="71" zoomScaleNormal="71" zoomScaleSheetLayoutView="71" workbookViewId="0">
      <selection activeCell="F9" sqref="F9"/>
    </sheetView>
  </sheetViews>
  <sheetFormatPr defaultRowHeight="12.75"/>
  <cols>
    <col min="1" max="1" width="8.85546875" customWidth="1"/>
    <col min="2" max="2" width="48.140625" style="25" customWidth="1"/>
    <col min="3" max="3" width="10.5703125" customWidth="1"/>
    <col min="4" max="4" width="11.85546875" customWidth="1"/>
    <col min="5" max="5" width="16.85546875" customWidth="1"/>
    <col min="6" max="6" width="19.85546875" customWidth="1"/>
    <col min="7" max="7" width="19.42578125" customWidth="1"/>
    <col min="8" max="8" width="20.28515625" customWidth="1"/>
    <col min="9" max="9" width="21" customWidth="1"/>
  </cols>
  <sheetData>
    <row r="1" spans="1:10" ht="16.5">
      <c r="A1" s="1"/>
      <c r="B1" s="1"/>
      <c r="C1" s="1"/>
      <c r="D1" s="1"/>
      <c r="E1" s="1"/>
      <c r="F1" s="1"/>
      <c r="G1" s="1"/>
      <c r="H1" s="1"/>
      <c r="I1" s="1"/>
    </row>
    <row r="2" spans="1:10" ht="15">
      <c r="A2" s="225" t="s">
        <v>107</v>
      </c>
      <c r="B2" s="225"/>
      <c r="C2" s="225"/>
      <c r="D2" s="225"/>
      <c r="E2" s="225"/>
      <c r="F2" s="225"/>
      <c r="G2" s="225"/>
      <c r="H2" s="225"/>
      <c r="I2" s="225"/>
    </row>
    <row r="3" spans="1:10" ht="16.5">
      <c r="A3" s="1"/>
      <c r="B3" s="1"/>
      <c r="C3" s="1"/>
      <c r="D3" s="1"/>
      <c r="E3" s="1"/>
      <c r="F3" s="1"/>
      <c r="G3" s="1"/>
      <c r="H3" s="1"/>
      <c r="I3" s="1"/>
    </row>
    <row r="4" spans="1:10" ht="17.25" customHeight="1">
      <c r="A4" s="212" t="s">
        <v>47</v>
      </c>
      <c r="B4" s="212" t="s">
        <v>16</v>
      </c>
      <c r="C4" s="212" t="s">
        <v>48</v>
      </c>
      <c r="D4" s="212" t="s">
        <v>49</v>
      </c>
      <c r="E4" s="213" t="s">
        <v>315</v>
      </c>
      <c r="F4" s="212" t="s">
        <v>18</v>
      </c>
      <c r="G4" s="212"/>
      <c r="H4" s="212"/>
      <c r="I4" s="212"/>
    </row>
    <row r="5" spans="1:10" ht="49.5">
      <c r="A5" s="212"/>
      <c r="B5" s="212"/>
      <c r="C5" s="212"/>
      <c r="D5" s="212"/>
      <c r="E5" s="214"/>
      <c r="F5" s="193" t="s">
        <v>365</v>
      </c>
      <c r="G5" s="193" t="s">
        <v>366</v>
      </c>
      <c r="H5" s="193" t="s">
        <v>367</v>
      </c>
      <c r="I5" s="10" t="s">
        <v>19</v>
      </c>
    </row>
    <row r="6" spans="1:10" ht="16.5">
      <c r="A6" s="11">
        <v>1</v>
      </c>
      <c r="B6" s="11">
        <v>2</v>
      </c>
      <c r="C6" s="11">
        <v>3</v>
      </c>
      <c r="D6" s="11">
        <v>4</v>
      </c>
      <c r="E6" s="11">
        <v>5</v>
      </c>
      <c r="F6" s="11">
        <v>5</v>
      </c>
      <c r="G6" s="11">
        <v>6</v>
      </c>
      <c r="H6" s="11">
        <v>7</v>
      </c>
      <c r="I6" s="11">
        <v>8</v>
      </c>
    </row>
    <row r="7" spans="1:10" ht="36">
      <c r="A7" s="26">
        <v>1</v>
      </c>
      <c r="B7" s="12" t="s">
        <v>108</v>
      </c>
      <c r="C7" s="26">
        <v>26000</v>
      </c>
      <c r="D7" s="26" t="s">
        <v>21</v>
      </c>
      <c r="E7" s="146"/>
      <c r="F7" s="103">
        <f>'Расшифровка (расход)'!L32+'Расшифровка (расход)'!L159</f>
        <v>4457289.2200000007</v>
      </c>
      <c r="G7" s="103">
        <f>F7</f>
        <v>4457289.2200000007</v>
      </c>
      <c r="H7" s="103">
        <f>G7</f>
        <v>4457289.2200000007</v>
      </c>
      <c r="I7" s="14"/>
    </row>
    <row r="8" spans="1:10" ht="16.5">
      <c r="A8" s="20"/>
      <c r="B8" s="16" t="s">
        <v>24</v>
      </c>
      <c r="C8" s="17"/>
      <c r="D8" s="17"/>
      <c r="E8" s="17"/>
      <c r="F8" s="112"/>
      <c r="G8" s="112"/>
      <c r="H8" s="112"/>
      <c r="I8" s="12"/>
    </row>
    <row r="9" spans="1:10" ht="198.75" customHeight="1">
      <c r="A9" s="20" t="s">
        <v>113</v>
      </c>
      <c r="B9" s="12" t="s">
        <v>88</v>
      </c>
      <c r="C9" s="10">
        <v>26100</v>
      </c>
      <c r="D9" s="10" t="s">
        <v>21</v>
      </c>
      <c r="E9" s="146"/>
      <c r="F9" s="112"/>
      <c r="G9" s="112"/>
      <c r="H9" s="112"/>
      <c r="I9" s="12"/>
    </row>
    <row r="10" spans="1:10" ht="85.5">
      <c r="A10" s="20" t="s">
        <v>114</v>
      </c>
      <c r="B10" s="12" t="s">
        <v>82</v>
      </c>
      <c r="C10" s="10">
        <v>26200</v>
      </c>
      <c r="D10" s="10" t="s">
        <v>21</v>
      </c>
      <c r="E10" s="146"/>
      <c r="F10" s="112"/>
      <c r="G10" s="112"/>
      <c r="H10" s="112"/>
      <c r="I10" s="12"/>
    </row>
    <row r="11" spans="1:10" ht="69">
      <c r="A11" s="20" t="s">
        <v>115</v>
      </c>
      <c r="B11" s="12" t="s">
        <v>83</v>
      </c>
      <c r="C11" s="10">
        <v>26300</v>
      </c>
      <c r="D11" s="10" t="s">
        <v>21</v>
      </c>
      <c r="E11" s="146"/>
      <c r="F11" s="112"/>
      <c r="G11" s="112"/>
      <c r="H11" s="112"/>
      <c r="I11" s="12"/>
    </row>
    <row r="12" spans="1:10" ht="16.5">
      <c r="A12" s="20"/>
      <c r="B12" s="16" t="s">
        <v>24</v>
      </c>
      <c r="C12" s="146"/>
      <c r="D12" s="146"/>
      <c r="E12" s="146"/>
      <c r="F12" s="146"/>
      <c r="G12" s="12"/>
      <c r="H12" s="12"/>
      <c r="I12" s="150"/>
      <c r="J12" s="24"/>
    </row>
    <row r="13" spans="1:10" ht="33">
      <c r="A13" s="13" t="s">
        <v>295</v>
      </c>
      <c r="B13" s="12" t="s">
        <v>296</v>
      </c>
      <c r="C13" s="146">
        <v>26310</v>
      </c>
      <c r="D13" s="146" t="s">
        <v>21</v>
      </c>
      <c r="E13" s="146" t="s">
        <v>21</v>
      </c>
      <c r="F13" s="146" t="s">
        <v>21</v>
      </c>
      <c r="G13" s="12"/>
      <c r="H13" s="12"/>
      <c r="I13" s="150"/>
      <c r="J13" s="24"/>
    </row>
    <row r="14" spans="1:10" ht="18">
      <c r="A14" s="13"/>
      <c r="B14" s="16" t="s">
        <v>297</v>
      </c>
      <c r="C14" s="146" t="s">
        <v>298</v>
      </c>
      <c r="D14" s="146" t="s">
        <v>21</v>
      </c>
      <c r="E14" s="146"/>
      <c r="F14" s="146"/>
      <c r="G14" s="12"/>
      <c r="H14" s="12"/>
      <c r="I14" s="150"/>
      <c r="J14" s="24"/>
    </row>
    <row r="15" spans="1:10" ht="33">
      <c r="A15" s="13" t="s">
        <v>299</v>
      </c>
      <c r="B15" s="12" t="s">
        <v>300</v>
      </c>
      <c r="C15" s="146">
        <v>26320</v>
      </c>
      <c r="D15" s="146" t="s">
        <v>21</v>
      </c>
      <c r="E15" s="146" t="s">
        <v>21</v>
      </c>
      <c r="F15" s="146" t="s">
        <v>21</v>
      </c>
      <c r="G15" s="12"/>
      <c r="H15" s="12"/>
      <c r="I15" s="150"/>
      <c r="J15" s="24"/>
    </row>
    <row r="16" spans="1:10" ht="85.5">
      <c r="A16" s="20" t="s">
        <v>116</v>
      </c>
      <c r="B16" s="12" t="s">
        <v>84</v>
      </c>
      <c r="C16" s="10">
        <v>26400</v>
      </c>
      <c r="D16" s="10" t="s">
        <v>21</v>
      </c>
      <c r="E16" s="146"/>
      <c r="F16" s="112">
        <f>F7</f>
        <v>4457289.2200000007</v>
      </c>
      <c r="G16" s="112">
        <f t="shared" ref="G16:H16" si="0">G7</f>
        <v>4457289.2200000007</v>
      </c>
      <c r="H16" s="112">
        <f t="shared" si="0"/>
        <v>4457289.2200000007</v>
      </c>
      <c r="I16" s="12"/>
    </row>
    <row r="17" spans="1:10" ht="16.5">
      <c r="A17" s="21"/>
      <c r="B17" s="16" t="s">
        <v>24</v>
      </c>
      <c r="C17" s="17"/>
      <c r="D17" s="17"/>
      <c r="E17" s="17"/>
      <c r="F17" s="112"/>
      <c r="G17" s="112"/>
      <c r="H17" s="112"/>
      <c r="I17" s="12"/>
    </row>
    <row r="18" spans="1:10" ht="66">
      <c r="A18" s="136" t="s">
        <v>117</v>
      </c>
      <c r="B18" s="137" t="s">
        <v>110</v>
      </c>
      <c r="C18" s="138">
        <v>26410</v>
      </c>
      <c r="D18" s="138" t="s">
        <v>21</v>
      </c>
      <c r="E18" s="138"/>
      <c r="F18" s="139">
        <f>F20</f>
        <v>1651783.09</v>
      </c>
      <c r="G18" s="139">
        <f>'Расшифровка (расход)'!N32</f>
        <v>0</v>
      </c>
      <c r="H18" s="139">
        <f>'Расшифровка (расход)'!O32</f>
        <v>0</v>
      </c>
      <c r="I18" s="137"/>
    </row>
    <row r="19" spans="1:10" ht="16.5">
      <c r="A19" s="10"/>
      <c r="B19" s="28" t="s">
        <v>24</v>
      </c>
      <c r="C19" s="17"/>
      <c r="D19" s="17"/>
      <c r="E19" s="17"/>
      <c r="F19" s="112"/>
      <c r="G19" s="112"/>
      <c r="H19" s="112"/>
      <c r="I19" s="12"/>
    </row>
    <row r="20" spans="1:10" ht="33">
      <c r="A20" s="26" t="s">
        <v>118</v>
      </c>
      <c r="B20" s="27" t="s">
        <v>64</v>
      </c>
      <c r="C20" s="10">
        <v>26411</v>
      </c>
      <c r="D20" s="10" t="s">
        <v>21</v>
      </c>
      <c r="E20" s="146"/>
      <c r="F20" s="112">
        <f>'Расшифровка (расход)'!M32+'Расшифровка (расход)'!M159</f>
        <v>1651783.09</v>
      </c>
      <c r="G20" s="112"/>
      <c r="H20" s="112"/>
      <c r="I20" s="12"/>
    </row>
    <row r="21" spans="1:10" ht="33">
      <c r="A21" s="26" t="s">
        <v>119</v>
      </c>
      <c r="B21" s="27" t="s">
        <v>65</v>
      </c>
      <c r="C21" s="10">
        <v>26412</v>
      </c>
      <c r="D21" s="10" t="s">
        <v>21</v>
      </c>
      <c r="E21" s="146"/>
      <c r="F21" s="112"/>
      <c r="G21" s="112"/>
      <c r="H21" s="112"/>
      <c r="I21" s="12"/>
    </row>
    <row r="22" spans="1:10" ht="82.5">
      <c r="A22" s="136" t="s">
        <v>120</v>
      </c>
      <c r="B22" s="137" t="s">
        <v>111</v>
      </c>
      <c r="C22" s="138">
        <v>26420</v>
      </c>
      <c r="D22" s="138" t="s">
        <v>21</v>
      </c>
      <c r="E22" s="138"/>
      <c r="F22" s="139">
        <f>'Расшифровка (расход)'!O32+'Расшифровка (расход)'!O159</f>
        <v>0</v>
      </c>
      <c r="G22" s="139"/>
      <c r="H22" s="139"/>
      <c r="I22" s="137"/>
    </row>
    <row r="23" spans="1:10" ht="16.5">
      <c r="A23" s="10"/>
      <c r="B23" s="28" t="s">
        <v>24</v>
      </c>
      <c r="C23" s="17"/>
      <c r="D23" s="17"/>
      <c r="E23" s="17"/>
      <c r="F23" s="112"/>
      <c r="G23" s="112"/>
      <c r="H23" s="112"/>
      <c r="I23" s="12"/>
    </row>
    <row r="24" spans="1:10" ht="33">
      <c r="A24" s="26" t="s">
        <v>121</v>
      </c>
      <c r="B24" s="27" t="s">
        <v>64</v>
      </c>
      <c r="C24" s="10">
        <v>26421</v>
      </c>
      <c r="D24" s="10" t="s">
        <v>21</v>
      </c>
      <c r="E24" s="146"/>
      <c r="F24" s="112">
        <f>F22</f>
        <v>0</v>
      </c>
      <c r="G24" s="112"/>
      <c r="H24" s="112"/>
      <c r="I24" s="12"/>
    </row>
    <row r="25" spans="1:10" ht="18" customHeight="1">
      <c r="A25" s="146"/>
      <c r="B25" s="27" t="s">
        <v>301</v>
      </c>
      <c r="C25" s="146" t="s">
        <v>302</v>
      </c>
      <c r="D25" s="146" t="s">
        <v>21</v>
      </c>
      <c r="E25" s="146"/>
      <c r="F25" s="146"/>
      <c r="G25" s="12"/>
      <c r="H25" s="12"/>
      <c r="I25" s="150"/>
      <c r="J25" s="24"/>
    </row>
    <row r="26" spans="1:10" ht="33">
      <c r="A26" s="146" t="s">
        <v>122</v>
      </c>
      <c r="B26" s="27" t="s">
        <v>66</v>
      </c>
      <c r="C26" s="146">
        <v>26422</v>
      </c>
      <c r="D26" s="146" t="s">
        <v>21</v>
      </c>
      <c r="E26" s="146"/>
      <c r="F26" s="146"/>
      <c r="G26" s="12"/>
      <c r="H26" s="12"/>
      <c r="I26" s="150"/>
      <c r="J26" s="24"/>
    </row>
    <row r="27" spans="1:10" ht="33">
      <c r="A27" s="26" t="s">
        <v>122</v>
      </c>
      <c r="B27" s="27" t="s">
        <v>66</v>
      </c>
      <c r="C27" s="10">
        <v>26422</v>
      </c>
      <c r="D27" s="10" t="s">
        <v>21</v>
      </c>
      <c r="E27" s="146"/>
      <c r="F27" s="112"/>
      <c r="G27" s="112"/>
      <c r="H27" s="112"/>
      <c r="I27" s="12"/>
    </row>
    <row r="28" spans="1:10" ht="108" customHeight="1">
      <c r="A28" s="136" t="s">
        <v>123</v>
      </c>
      <c r="B28" s="137" t="s">
        <v>112</v>
      </c>
      <c r="C28" s="138">
        <v>26430</v>
      </c>
      <c r="D28" s="138" t="s">
        <v>21</v>
      </c>
      <c r="E28" s="138"/>
      <c r="F28" s="139"/>
      <c r="G28" s="139"/>
      <c r="H28" s="139"/>
      <c r="I28" s="137"/>
    </row>
    <row r="29" spans="1:10" ht="33">
      <c r="A29" s="21" t="s">
        <v>124</v>
      </c>
      <c r="B29" s="12" t="s">
        <v>55</v>
      </c>
      <c r="C29" s="10">
        <v>26440</v>
      </c>
      <c r="D29" s="10" t="s">
        <v>21</v>
      </c>
      <c r="E29" s="146"/>
      <c r="F29" s="112"/>
      <c r="G29" s="112"/>
      <c r="H29" s="112"/>
      <c r="I29" s="12"/>
    </row>
    <row r="30" spans="1:10" ht="15" customHeight="1">
      <c r="A30" s="22"/>
      <c r="B30" s="16" t="s">
        <v>24</v>
      </c>
      <c r="C30" s="22"/>
      <c r="D30" s="22"/>
      <c r="E30" s="22"/>
      <c r="F30" s="112"/>
      <c r="G30" s="112"/>
      <c r="H30" s="112"/>
      <c r="I30" s="12"/>
    </row>
    <row r="31" spans="1:10" ht="33">
      <c r="A31" s="26" t="s">
        <v>125</v>
      </c>
      <c r="B31" s="12" t="s">
        <v>64</v>
      </c>
      <c r="C31" s="10">
        <v>26441</v>
      </c>
      <c r="D31" s="10" t="s">
        <v>21</v>
      </c>
      <c r="E31" s="146"/>
      <c r="F31" s="112"/>
      <c r="G31" s="112"/>
      <c r="H31" s="112"/>
      <c r="I31" s="12"/>
    </row>
    <row r="32" spans="1:10" ht="33">
      <c r="A32" s="26" t="s">
        <v>126</v>
      </c>
      <c r="B32" s="12" t="s">
        <v>67</v>
      </c>
      <c r="C32" s="10">
        <v>26442</v>
      </c>
      <c r="D32" s="10" t="s">
        <v>21</v>
      </c>
      <c r="E32" s="146"/>
      <c r="F32" s="112"/>
      <c r="G32" s="112"/>
      <c r="H32" s="112"/>
      <c r="I32" s="12"/>
    </row>
    <row r="33" spans="1:10" ht="33">
      <c r="A33" s="136" t="s">
        <v>127</v>
      </c>
      <c r="B33" s="137" t="s">
        <v>56</v>
      </c>
      <c r="C33" s="138">
        <v>26450</v>
      </c>
      <c r="D33" s="138" t="s">
        <v>21</v>
      </c>
      <c r="E33" s="138"/>
      <c r="F33" s="139">
        <f>F35+F37</f>
        <v>2805506.1300000004</v>
      </c>
      <c r="G33" s="139"/>
      <c r="H33" s="139"/>
      <c r="I33" s="137"/>
    </row>
    <row r="34" spans="1:10" ht="15" customHeight="1">
      <c r="A34" s="22"/>
      <c r="B34" s="16" t="s">
        <v>24</v>
      </c>
      <c r="C34" s="19"/>
      <c r="D34" s="19"/>
      <c r="E34" s="19"/>
      <c r="F34" s="113"/>
      <c r="G34" s="113"/>
      <c r="H34" s="113"/>
      <c r="I34" s="146"/>
    </row>
    <row r="35" spans="1:10" ht="33">
      <c r="A35" s="26" t="s">
        <v>128</v>
      </c>
      <c r="B35" s="12" t="s">
        <v>68</v>
      </c>
      <c r="C35" s="10">
        <v>26451</v>
      </c>
      <c r="D35" s="10" t="s">
        <v>21</v>
      </c>
      <c r="E35" s="146"/>
      <c r="F35" s="113">
        <f>'Расшифровка (расход)'!P51</f>
        <v>5041.71</v>
      </c>
      <c r="G35" s="113"/>
      <c r="H35" s="113"/>
      <c r="I35" s="146"/>
    </row>
    <row r="36" spans="1:10" ht="18">
      <c r="A36" s="146"/>
      <c r="B36" s="16" t="s">
        <v>297</v>
      </c>
      <c r="C36" s="146" t="s">
        <v>303</v>
      </c>
      <c r="D36" s="146" t="s">
        <v>21</v>
      </c>
      <c r="E36" s="146"/>
      <c r="F36" s="146"/>
      <c r="G36" s="146"/>
      <c r="H36" s="146"/>
      <c r="I36" s="146"/>
      <c r="J36" s="23"/>
    </row>
    <row r="37" spans="1:10" ht="33">
      <c r="A37" s="26" t="s">
        <v>129</v>
      </c>
      <c r="B37" s="12" t="s">
        <v>67</v>
      </c>
      <c r="C37" s="10">
        <v>26452</v>
      </c>
      <c r="D37" s="10" t="s">
        <v>21</v>
      </c>
      <c r="E37" s="146"/>
      <c r="F37" s="112">
        <f>'Расшифровка (расход)'!P32+'Расшифровка (расход)'!P159-'Расшифровка (расход)'!P51</f>
        <v>2800464.4200000004</v>
      </c>
      <c r="G37" s="112"/>
      <c r="H37" s="112"/>
      <c r="I37" s="12"/>
    </row>
    <row r="38" spans="1:10" ht="85.5">
      <c r="A38" s="26">
        <v>2</v>
      </c>
      <c r="B38" s="12" t="s">
        <v>109</v>
      </c>
      <c r="C38" s="26">
        <v>26500</v>
      </c>
      <c r="D38" s="26" t="s">
        <v>21</v>
      </c>
      <c r="E38" s="146"/>
      <c r="F38" s="112">
        <f>F35+F24+F20</f>
        <v>1656824.8</v>
      </c>
      <c r="G38" s="112">
        <f>F38</f>
        <v>1656824.8</v>
      </c>
      <c r="H38" s="112">
        <f>F38</f>
        <v>1656824.8</v>
      </c>
      <c r="I38" s="77"/>
    </row>
    <row r="39" spans="1:10" ht="16.5">
      <c r="A39" s="26"/>
      <c r="B39" s="16" t="s">
        <v>50</v>
      </c>
      <c r="C39" s="26">
        <v>26510</v>
      </c>
      <c r="D39" s="12"/>
      <c r="E39" s="12"/>
      <c r="F39" s="112"/>
      <c r="G39" s="112"/>
      <c r="H39" s="112"/>
      <c r="I39" s="12"/>
    </row>
    <row r="40" spans="1:10" ht="82.5">
      <c r="A40" s="26">
        <v>3</v>
      </c>
      <c r="B40" s="12" t="s">
        <v>57</v>
      </c>
      <c r="C40" s="26">
        <v>26600</v>
      </c>
      <c r="D40" s="26" t="s">
        <v>21</v>
      </c>
      <c r="E40" s="146"/>
      <c r="F40" s="103">
        <f>F7-F38</f>
        <v>2800464.4200000009</v>
      </c>
      <c r="G40" s="103">
        <f>G7-G38</f>
        <v>2800464.4200000009</v>
      </c>
      <c r="H40" s="103">
        <f>H7-H38</f>
        <v>2800464.4200000009</v>
      </c>
      <c r="I40" s="14"/>
    </row>
    <row r="41" spans="1:10" ht="16.5">
      <c r="A41" s="26"/>
      <c r="B41" s="16" t="s">
        <v>50</v>
      </c>
      <c r="C41" s="26">
        <v>26610</v>
      </c>
      <c r="D41" s="12"/>
      <c r="E41" s="12"/>
      <c r="F41" s="112"/>
      <c r="G41" s="112"/>
      <c r="H41" s="112"/>
      <c r="I41" s="12"/>
    </row>
    <row r="42" spans="1:10" ht="16.5">
      <c r="A42" s="23"/>
      <c r="B42" s="24"/>
      <c r="C42" s="23"/>
      <c r="D42" s="24"/>
      <c r="E42" s="24"/>
      <c r="F42" s="24"/>
      <c r="G42" s="24"/>
      <c r="H42" s="24"/>
      <c r="I42" s="24"/>
    </row>
    <row r="43" spans="1:10" ht="16.5">
      <c r="A43" s="207" t="s">
        <v>51</v>
      </c>
      <c r="B43" s="207"/>
      <c r="C43" s="211" t="s">
        <v>58</v>
      </c>
      <c r="D43" s="211"/>
      <c r="E43" s="145"/>
      <c r="F43" s="3" t="s">
        <v>1</v>
      </c>
      <c r="G43" s="165" t="s">
        <v>335</v>
      </c>
      <c r="H43" s="6"/>
      <c r="I43" s="1"/>
    </row>
    <row r="44" spans="1:10" ht="16.5">
      <c r="A44" s="207" t="s">
        <v>134</v>
      </c>
      <c r="B44" s="207"/>
      <c r="C44" s="226" t="s">
        <v>59</v>
      </c>
      <c r="D44" s="226"/>
      <c r="E44" s="148"/>
      <c r="F44" s="4" t="s">
        <v>2</v>
      </c>
      <c r="G44" s="226" t="s">
        <v>3</v>
      </c>
      <c r="H44" s="226"/>
      <c r="I44" s="1"/>
    </row>
    <row r="45" spans="1:10" ht="16.5">
      <c r="A45" s="1"/>
      <c r="B45" s="3"/>
      <c r="C45" s="1"/>
      <c r="D45" s="1"/>
      <c r="E45" s="1"/>
      <c r="F45" s="1"/>
      <c r="G45" s="1"/>
      <c r="H45" s="1"/>
      <c r="I45" s="1"/>
    </row>
    <row r="46" spans="1:10" ht="16.5">
      <c r="A46" s="207" t="s">
        <v>52</v>
      </c>
      <c r="B46" s="207"/>
      <c r="C46" s="227" t="s">
        <v>275</v>
      </c>
      <c r="D46" s="211"/>
      <c r="E46" s="145"/>
      <c r="F46" s="3" t="s">
        <v>1</v>
      </c>
      <c r="G46" s="227" t="s">
        <v>285</v>
      </c>
      <c r="H46" s="211"/>
      <c r="I46" s="1"/>
    </row>
    <row r="47" spans="1:10" ht="16.5">
      <c r="A47" s="1"/>
      <c r="B47" s="3"/>
      <c r="C47" s="226" t="s">
        <v>59</v>
      </c>
      <c r="D47" s="226"/>
      <c r="E47" s="148"/>
      <c r="F47" s="5" t="s">
        <v>2</v>
      </c>
      <c r="G47" s="226" t="s">
        <v>3</v>
      </c>
      <c r="H47" s="226"/>
      <c r="I47" s="1"/>
    </row>
    <row r="48" spans="1:10" ht="16.5">
      <c r="A48" s="6" t="s">
        <v>53</v>
      </c>
      <c r="B48" s="6"/>
      <c r="C48" s="1"/>
      <c r="D48" s="1"/>
      <c r="E48" s="1"/>
      <c r="F48" s="1"/>
      <c r="G48" s="1"/>
      <c r="H48" s="1"/>
      <c r="I48" s="1"/>
    </row>
    <row r="49" spans="1:10" ht="16.5">
      <c r="A49" s="122" t="str">
        <f>'раздел 1'!H27</f>
        <v>28 декабря 2020</v>
      </c>
      <c r="B49" s="6"/>
      <c r="C49" s="1"/>
      <c r="D49" s="1"/>
      <c r="E49" s="1"/>
      <c r="F49" s="1"/>
      <c r="G49" s="1"/>
      <c r="H49" s="1"/>
      <c r="I49" s="1"/>
    </row>
    <row r="50" spans="1:10" ht="16.5">
      <c r="A50" s="1"/>
      <c r="B50" s="1"/>
      <c r="C50" s="1"/>
      <c r="D50" s="1"/>
      <c r="E50" s="1"/>
      <c r="F50" s="1"/>
      <c r="G50" s="1"/>
      <c r="H50" s="1"/>
      <c r="I50" s="1"/>
    </row>
    <row r="51" spans="1:10" ht="33.75" customHeight="1">
      <c r="A51" s="208" t="s">
        <v>304</v>
      </c>
      <c r="B51" s="208"/>
      <c r="C51" s="208"/>
      <c r="D51" s="208"/>
      <c r="E51" s="208"/>
      <c r="F51" s="208"/>
      <c r="G51" s="208"/>
      <c r="H51" s="208"/>
      <c r="I51" s="208"/>
      <c r="J51" s="208"/>
    </row>
    <row r="52" spans="1:10" ht="106.5" customHeight="1">
      <c r="A52" s="208" t="s">
        <v>305</v>
      </c>
      <c r="B52" s="208"/>
      <c r="C52" s="208"/>
      <c r="D52" s="208"/>
      <c r="E52" s="208"/>
      <c r="F52" s="208"/>
      <c r="G52" s="208"/>
      <c r="H52" s="208"/>
      <c r="I52" s="208"/>
      <c r="J52" s="208"/>
    </row>
    <row r="53" spans="1:10" ht="32.25" customHeight="1">
      <c r="A53" s="208" t="s">
        <v>306</v>
      </c>
      <c r="B53" s="208"/>
      <c r="C53" s="208"/>
      <c r="D53" s="208"/>
      <c r="E53" s="208"/>
      <c r="F53" s="208"/>
      <c r="G53" s="208"/>
      <c r="H53" s="208"/>
      <c r="I53" s="208"/>
      <c r="J53" s="208"/>
    </row>
    <row r="54" spans="1:10" ht="30.75" customHeight="1">
      <c r="A54" s="208" t="s">
        <v>85</v>
      </c>
      <c r="B54" s="208"/>
      <c r="C54" s="208"/>
      <c r="D54" s="208"/>
      <c r="E54" s="208"/>
      <c r="F54" s="208"/>
      <c r="G54" s="208"/>
      <c r="H54" s="208"/>
      <c r="I54" s="208"/>
      <c r="J54" s="208"/>
    </row>
    <row r="55" spans="1:10" ht="15.75" customHeight="1">
      <c r="A55" s="208" t="s">
        <v>86</v>
      </c>
      <c r="B55" s="208"/>
      <c r="C55" s="208"/>
      <c r="D55" s="208"/>
      <c r="E55" s="208"/>
      <c r="F55" s="208"/>
      <c r="G55" s="208"/>
      <c r="H55" s="208"/>
      <c r="I55" s="208"/>
      <c r="J55" s="208"/>
    </row>
    <row r="56" spans="1:10" ht="51" customHeight="1">
      <c r="A56" s="208" t="s">
        <v>87</v>
      </c>
      <c r="B56" s="208"/>
      <c r="C56" s="208"/>
      <c r="D56" s="208"/>
      <c r="E56" s="208"/>
      <c r="F56" s="208"/>
      <c r="G56" s="208"/>
      <c r="H56" s="208"/>
      <c r="I56" s="208"/>
      <c r="J56" s="208"/>
    </row>
    <row r="57" spans="1:10" ht="15">
      <c r="A57" s="208" t="s">
        <v>307</v>
      </c>
      <c r="B57" s="208"/>
      <c r="C57" s="208"/>
      <c r="D57" s="208"/>
      <c r="E57" s="208"/>
      <c r="F57" s="208"/>
      <c r="G57" s="208"/>
      <c r="H57" s="208"/>
      <c r="I57" s="208"/>
      <c r="J57" s="208"/>
    </row>
    <row r="58" spans="1:10" ht="16.5">
      <c r="B58" s="1"/>
      <c r="E58" s="1"/>
    </row>
  </sheetData>
  <mergeCells count="24">
    <mergeCell ref="A56:J56"/>
    <mergeCell ref="A57:J57"/>
    <mergeCell ref="E4:E5"/>
    <mergeCell ref="A43:B43"/>
    <mergeCell ref="A44:B44"/>
    <mergeCell ref="G44:H44"/>
    <mergeCell ref="C43:D43"/>
    <mergeCell ref="C44:D44"/>
    <mergeCell ref="A46:B46"/>
    <mergeCell ref="C47:D47"/>
    <mergeCell ref="G47:H47"/>
    <mergeCell ref="C46:D46"/>
    <mergeCell ref="G46:H46"/>
    <mergeCell ref="A51:J51"/>
    <mergeCell ref="A52:J52"/>
    <mergeCell ref="A53:J53"/>
    <mergeCell ref="A54:J54"/>
    <mergeCell ref="A55:J55"/>
    <mergeCell ref="A2:I2"/>
    <mergeCell ref="A4:A5"/>
    <mergeCell ref="B4:B5"/>
    <mergeCell ref="C4:C5"/>
    <mergeCell ref="D4:D5"/>
    <mergeCell ref="F4:I4"/>
  </mergeCells>
  <printOptions horizontalCentered="1"/>
  <pageMargins left="0.78740157480314965" right="0.39370078740157483" top="0.39370078740157483" bottom="0.19685039370078741" header="0" footer="0"/>
  <pageSetup paperSize="9" scale="52" firstPageNumber="4" orientation="portrait" useFirstPageNumber="1" r:id="rId1"/>
  <headerFooter>
    <oddHeader>&amp;C&amp;"Times New Roman,обычный"&amp;P</oddHeader>
  </headerFooter>
  <rowBreaks count="1" manualBreakCount="1">
    <brk id="32" max="8" man="1"/>
  </rowBreaks>
</worksheet>
</file>

<file path=xl/worksheets/sheet3.xml><?xml version="1.0" encoding="utf-8"?>
<worksheet xmlns="http://schemas.openxmlformats.org/spreadsheetml/2006/main" xmlns:r="http://schemas.openxmlformats.org/officeDocument/2006/relationships">
  <dimension ref="A1:U104"/>
  <sheetViews>
    <sheetView view="pageBreakPreview" topLeftCell="A59" zoomScale="60" zoomScaleNormal="75" workbookViewId="0">
      <selection activeCell="U22" sqref="U22:U23"/>
    </sheetView>
  </sheetViews>
  <sheetFormatPr defaultRowHeight="12.75"/>
  <cols>
    <col min="1" max="1" width="6.140625" style="30" customWidth="1"/>
    <col min="2" max="2" width="10.42578125" style="30" customWidth="1"/>
    <col min="3" max="3" width="9.140625" style="30"/>
    <col min="4" max="4" width="6.85546875" style="30" customWidth="1"/>
    <col min="5" max="5" width="6.7109375" style="30" customWidth="1"/>
    <col min="6" max="6" width="7.5703125" style="30" customWidth="1"/>
    <col min="7" max="7" width="10.28515625" style="30" customWidth="1"/>
    <col min="8" max="8" width="16.85546875" style="30" customWidth="1"/>
    <col min="9" max="9" width="9.140625" style="30"/>
    <col min="10" max="10" width="9.85546875" style="30" customWidth="1"/>
    <col min="11" max="11" width="6.28515625" style="30" customWidth="1"/>
    <col min="12" max="12" width="17" style="31" customWidth="1"/>
    <col min="13" max="13" width="16.85546875" style="31" customWidth="1"/>
    <col min="14" max="14" width="16" style="31" customWidth="1"/>
    <col min="15" max="15" width="18.7109375" style="31" customWidth="1"/>
    <col min="16" max="16" width="9.7109375" style="30" customWidth="1"/>
    <col min="17" max="17" width="15" style="30" hidden="1" customWidth="1"/>
    <col min="18" max="18" width="14.85546875" style="30" hidden="1" customWidth="1"/>
    <col min="19" max="19" width="13" style="30" hidden="1" customWidth="1"/>
    <col min="20" max="20" width="13.85546875" style="30" customWidth="1"/>
    <col min="21" max="21" width="14.140625" style="30" customWidth="1"/>
    <col min="22" max="16384" width="9.140625" style="30"/>
  </cols>
  <sheetData>
    <row r="1" spans="1:19" ht="29.25" customHeight="1">
      <c r="M1" s="32"/>
      <c r="N1" s="32"/>
      <c r="O1" s="32"/>
    </row>
    <row r="2" spans="1:19" ht="15">
      <c r="M2" s="33"/>
      <c r="N2" s="33"/>
      <c r="O2" s="33"/>
    </row>
    <row r="3" spans="1:19" ht="15">
      <c r="M3" s="33"/>
    </row>
    <row r="4" spans="1:19" ht="15">
      <c r="M4" s="33"/>
    </row>
    <row r="5" spans="1:19" ht="15">
      <c r="M5" s="33"/>
    </row>
    <row r="6" spans="1:19" ht="15">
      <c r="M6" s="33"/>
    </row>
    <row r="9" spans="1:19" ht="18.75">
      <c r="B9" s="248" t="s">
        <v>137</v>
      </c>
      <c r="C9" s="248"/>
      <c r="D9" s="248"/>
      <c r="E9" s="248"/>
      <c r="F9" s="248"/>
      <c r="G9" s="248"/>
      <c r="H9" s="248"/>
      <c r="I9" s="248"/>
      <c r="J9" s="248"/>
      <c r="K9" s="248"/>
      <c r="L9" s="248"/>
      <c r="M9" s="248"/>
      <c r="N9" s="248"/>
      <c r="O9" s="248"/>
    </row>
    <row r="10" spans="1:19" ht="18.75">
      <c r="B10" s="248" t="s">
        <v>138</v>
      </c>
      <c r="C10" s="248"/>
      <c r="D10" s="248"/>
      <c r="E10" s="248"/>
      <c r="F10" s="248"/>
      <c r="G10" s="248"/>
      <c r="H10" s="248"/>
      <c r="I10" s="248"/>
      <c r="J10" s="248"/>
      <c r="K10" s="248"/>
      <c r="L10" s="248"/>
      <c r="M10" s="248"/>
      <c r="N10" s="248"/>
      <c r="O10" s="248"/>
    </row>
    <row r="11" spans="1:19" ht="18.75">
      <c r="B11" s="248" t="s">
        <v>337</v>
      </c>
      <c r="C11" s="248"/>
      <c r="D11" s="248"/>
      <c r="E11" s="248"/>
      <c r="F11" s="248"/>
      <c r="G11" s="248"/>
      <c r="H11" s="248"/>
      <c r="I11" s="248"/>
      <c r="J11" s="248"/>
      <c r="K11" s="248"/>
      <c r="L11" s="248"/>
      <c r="M11" s="248"/>
      <c r="N11" s="248"/>
      <c r="O11" s="248"/>
      <c r="Q11" s="30" t="s">
        <v>139</v>
      </c>
    </row>
    <row r="12" spans="1:19" ht="2.25" customHeight="1" thickBot="1">
      <c r="B12" s="34"/>
      <c r="C12" s="34"/>
      <c r="D12" s="34"/>
      <c r="E12" s="34"/>
      <c r="F12" s="34"/>
      <c r="G12" s="34"/>
      <c r="H12" s="34"/>
      <c r="I12" s="34"/>
      <c r="J12" s="34"/>
      <c r="K12" s="34"/>
      <c r="L12" s="35"/>
      <c r="M12" s="35"/>
      <c r="N12" s="35"/>
      <c r="O12" s="35"/>
    </row>
    <row r="13" spans="1:19" ht="19.5" customHeight="1">
      <c r="A13" s="249" t="s">
        <v>140</v>
      </c>
      <c r="B13" s="251" t="s">
        <v>141</v>
      </c>
      <c r="C13" s="252"/>
      <c r="D13" s="252"/>
      <c r="E13" s="252"/>
      <c r="F13" s="252"/>
      <c r="G13" s="252"/>
      <c r="H13" s="252"/>
      <c r="I13" s="252"/>
      <c r="J13" s="252"/>
      <c r="K13" s="253"/>
      <c r="L13" s="260" t="s">
        <v>142</v>
      </c>
      <c r="M13" s="261"/>
      <c r="N13" s="261"/>
      <c r="O13" s="262"/>
    </row>
    <row r="14" spans="1:19" ht="14.25" customHeight="1">
      <c r="A14" s="250"/>
      <c r="B14" s="254"/>
      <c r="C14" s="255"/>
      <c r="D14" s="255"/>
      <c r="E14" s="255"/>
      <c r="F14" s="255"/>
      <c r="G14" s="255"/>
      <c r="H14" s="255"/>
      <c r="I14" s="255"/>
      <c r="J14" s="255"/>
      <c r="K14" s="256"/>
      <c r="L14" s="263" t="s">
        <v>143</v>
      </c>
      <c r="M14" s="266" t="s">
        <v>144</v>
      </c>
      <c r="N14" s="267"/>
      <c r="O14" s="268"/>
    </row>
    <row r="15" spans="1:19" ht="28.5" customHeight="1">
      <c r="A15" s="250"/>
      <c r="B15" s="254"/>
      <c r="C15" s="255"/>
      <c r="D15" s="255"/>
      <c r="E15" s="255"/>
      <c r="F15" s="255"/>
      <c r="G15" s="255"/>
      <c r="H15" s="255"/>
      <c r="I15" s="255"/>
      <c r="J15" s="255"/>
      <c r="K15" s="256"/>
      <c r="L15" s="264"/>
      <c r="M15" s="269" t="s">
        <v>145</v>
      </c>
      <c r="N15" s="269" t="s">
        <v>146</v>
      </c>
      <c r="O15" s="269" t="s">
        <v>147</v>
      </c>
      <c r="S15" s="30">
        <v>293100</v>
      </c>
    </row>
    <row r="16" spans="1:19" ht="27" customHeight="1">
      <c r="A16" s="250"/>
      <c r="B16" s="257"/>
      <c r="C16" s="258"/>
      <c r="D16" s="258"/>
      <c r="E16" s="258"/>
      <c r="F16" s="258"/>
      <c r="G16" s="258"/>
      <c r="H16" s="258"/>
      <c r="I16" s="258"/>
      <c r="J16" s="258"/>
      <c r="K16" s="259"/>
      <c r="L16" s="265"/>
      <c r="M16" s="270"/>
      <c r="N16" s="270"/>
      <c r="O16" s="270"/>
      <c r="R16" s="36">
        <f>R18+R67</f>
        <v>38618400</v>
      </c>
    </row>
    <row r="17" spans="1:21" ht="30" customHeight="1">
      <c r="A17" s="99"/>
      <c r="B17" s="242"/>
      <c r="C17" s="243"/>
      <c r="D17" s="243"/>
      <c r="E17" s="243"/>
      <c r="F17" s="243"/>
      <c r="G17" s="243"/>
      <c r="H17" s="243"/>
      <c r="I17" s="243"/>
      <c r="J17" s="243"/>
      <c r="K17" s="244"/>
      <c r="L17" s="121"/>
      <c r="M17" s="38"/>
      <c r="N17" s="38"/>
      <c r="O17" s="38"/>
      <c r="Q17" s="39"/>
    </row>
    <row r="18" spans="1:21" ht="18.75" customHeight="1">
      <c r="A18" s="99">
        <v>120</v>
      </c>
      <c r="B18" s="228" t="s">
        <v>148</v>
      </c>
      <c r="C18" s="229"/>
      <c r="D18" s="229"/>
      <c r="E18" s="229"/>
      <c r="F18" s="229"/>
      <c r="G18" s="229"/>
      <c r="H18" s="229"/>
      <c r="I18" s="229"/>
      <c r="J18" s="229"/>
      <c r="K18" s="230"/>
      <c r="L18" s="121">
        <f>M18+N18+O18</f>
        <v>0</v>
      </c>
      <c r="M18" s="105">
        <f>M21</f>
        <v>0</v>
      </c>
      <c r="N18" s="105">
        <f t="shared" ref="N18" si="0">N21</f>
        <v>0</v>
      </c>
      <c r="O18" s="105">
        <f>O21</f>
        <v>0</v>
      </c>
      <c r="Q18" s="30">
        <f>29660800+160500</f>
        <v>29821300</v>
      </c>
      <c r="R18" s="36">
        <f>Q18-M18</f>
        <v>29821300</v>
      </c>
    </row>
    <row r="19" spans="1:21" ht="15.75" customHeight="1">
      <c r="A19" s="99"/>
      <c r="B19" s="231" t="s">
        <v>149</v>
      </c>
      <c r="C19" s="232"/>
      <c r="D19" s="232"/>
      <c r="E19" s="232"/>
      <c r="F19" s="232"/>
      <c r="G19" s="232"/>
      <c r="H19" s="232"/>
      <c r="I19" s="232"/>
      <c r="J19" s="232"/>
      <c r="K19" s="232"/>
      <c r="L19" s="121">
        <f t="shared" ref="L19:L75" si="1">M19+N19+O19</f>
        <v>0</v>
      </c>
      <c r="M19" s="124"/>
      <c r="N19" s="124"/>
      <c r="O19" s="125"/>
      <c r="R19" s="36"/>
    </row>
    <row r="20" spans="1:21" ht="30.75" customHeight="1">
      <c r="A20" s="99"/>
      <c r="B20" s="233" t="s">
        <v>150</v>
      </c>
      <c r="C20" s="234"/>
      <c r="D20" s="234"/>
      <c r="E20" s="234"/>
      <c r="F20" s="234"/>
      <c r="G20" s="235"/>
      <c r="H20" s="94" t="s">
        <v>151</v>
      </c>
      <c r="I20" s="233" t="s">
        <v>152</v>
      </c>
      <c r="J20" s="234"/>
      <c r="K20" s="235"/>
      <c r="L20" s="121">
        <f t="shared" si="1"/>
        <v>0</v>
      </c>
      <c r="M20" s="124"/>
      <c r="N20" s="124"/>
      <c r="O20" s="126"/>
      <c r="R20" s="36"/>
    </row>
    <row r="21" spans="1:21" ht="18.75" customHeight="1">
      <c r="A21" s="135"/>
      <c r="B21" s="239"/>
      <c r="C21" s="240"/>
      <c r="D21" s="240"/>
      <c r="E21" s="240"/>
      <c r="F21" s="240"/>
      <c r="G21" s="240"/>
      <c r="H21" s="133">
        <v>510</v>
      </c>
      <c r="I21" s="240">
        <v>29.4</v>
      </c>
      <c r="J21" s="240"/>
      <c r="K21" s="241"/>
      <c r="L21" s="121">
        <f t="shared" si="1"/>
        <v>0</v>
      </c>
      <c r="M21" s="124"/>
      <c r="N21" s="124"/>
      <c r="O21" s="126"/>
      <c r="R21" s="36"/>
    </row>
    <row r="22" spans="1:21" ht="18.75" customHeight="1">
      <c r="A22" s="135"/>
      <c r="B22" s="239"/>
      <c r="C22" s="240"/>
      <c r="D22" s="240"/>
      <c r="E22" s="240"/>
      <c r="F22" s="240"/>
      <c r="G22" s="240"/>
      <c r="H22" s="133"/>
      <c r="I22" s="240"/>
      <c r="J22" s="240"/>
      <c r="K22" s="241"/>
      <c r="L22" s="121">
        <f t="shared" si="1"/>
        <v>0</v>
      </c>
      <c r="M22" s="124"/>
      <c r="N22" s="124"/>
      <c r="O22" s="126"/>
      <c r="R22" s="36"/>
    </row>
    <row r="23" spans="1:21" ht="18.75" customHeight="1">
      <c r="A23" s="135"/>
      <c r="B23" s="239"/>
      <c r="C23" s="240"/>
      <c r="D23" s="240"/>
      <c r="E23" s="240"/>
      <c r="F23" s="240"/>
      <c r="G23" s="240"/>
      <c r="H23" s="133"/>
      <c r="I23" s="240"/>
      <c r="J23" s="240"/>
      <c r="K23" s="241"/>
      <c r="L23" s="121">
        <f t="shared" si="1"/>
        <v>0</v>
      </c>
      <c r="M23" s="124"/>
      <c r="N23" s="124"/>
      <c r="O23" s="126"/>
      <c r="R23" s="36"/>
    </row>
    <row r="24" spans="1:21" ht="33" customHeight="1">
      <c r="A24" s="99">
        <v>130</v>
      </c>
      <c r="B24" s="228" t="s">
        <v>153</v>
      </c>
      <c r="C24" s="229"/>
      <c r="D24" s="229"/>
      <c r="E24" s="229"/>
      <c r="F24" s="229"/>
      <c r="G24" s="229"/>
      <c r="H24" s="229"/>
      <c r="I24" s="229"/>
      <c r="J24" s="229"/>
      <c r="K24" s="230"/>
      <c r="L24" s="121">
        <f t="shared" si="1"/>
        <v>17273389.440000001</v>
      </c>
      <c r="M24" s="107">
        <f>M25</f>
        <v>14213473.890000001</v>
      </c>
      <c r="N24" s="107">
        <f>N25</f>
        <v>0</v>
      </c>
      <c r="O24" s="105">
        <f>O26</f>
        <v>3059915.5500000003</v>
      </c>
      <c r="R24" s="36"/>
    </row>
    <row r="25" spans="1:21" ht="35.25" customHeight="1">
      <c r="A25" s="99"/>
      <c r="B25" s="271" t="s">
        <v>154</v>
      </c>
      <c r="C25" s="272"/>
      <c r="D25" s="272"/>
      <c r="E25" s="272"/>
      <c r="F25" s="272"/>
      <c r="G25" s="272"/>
      <c r="H25" s="272"/>
      <c r="I25" s="272"/>
      <c r="J25" s="272"/>
      <c r="K25" s="273"/>
      <c r="L25" s="121">
        <f t="shared" si="1"/>
        <v>14213473.890000001</v>
      </c>
      <c r="M25" s="125">
        <v>14213473.890000001</v>
      </c>
      <c r="N25" s="126"/>
      <c r="O25" s="127"/>
    </row>
    <row r="26" spans="1:21" ht="36" customHeight="1">
      <c r="A26" s="41"/>
      <c r="B26" s="271" t="s">
        <v>155</v>
      </c>
      <c r="C26" s="272"/>
      <c r="D26" s="272"/>
      <c r="E26" s="272"/>
      <c r="F26" s="272"/>
      <c r="G26" s="272"/>
      <c r="H26" s="272"/>
      <c r="I26" s="272"/>
      <c r="J26" s="272"/>
      <c r="K26" s="273"/>
      <c r="L26" s="121">
        <f t="shared" si="1"/>
        <v>3059915.5500000003</v>
      </c>
      <c r="M26" s="108">
        <f>M29+M43+M52+M55</f>
        <v>0</v>
      </c>
      <c r="N26" s="108">
        <f>N29+N43+N52+N55</f>
        <v>0</v>
      </c>
      <c r="O26" s="108">
        <f>O27+O44+O50+O53</f>
        <v>3059915.5500000003</v>
      </c>
      <c r="U26" s="36"/>
    </row>
    <row r="27" spans="1:21" ht="29.25" customHeight="1">
      <c r="A27" s="41"/>
      <c r="B27" s="233" t="s">
        <v>279</v>
      </c>
      <c r="C27" s="234"/>
      <c r="D27" s="234"/>
      <c r="E27" s="234"/>
      <c r="F27" s="234"/>
      <c r="G27" s="234"/>
      <c r="H27" s="234"/>
      <c r="I27" s="234"/>
      <c r="J27" s="234"/>
      <c r="K27" s="235"/>
      <c r="L27" s="121">
        <f t="shared" si="1"/>
        <v>420998.56</v>
      </c>
      <c r="M27" s="126"/>
      <c r="N27" s="126"/>
      <c r="O27" s="108">
        <f>O29+O30+O31+O40</f>
        <v>420998.56</v>
      </c>
    </row>
    <row r="28" spans="1:21" ht="36" customHeight="1">
      <c r="A28" s="96"/>
      <c r="B28" s="236" t="s">
        <v>156</v>
      </c>
      <c r="C28" s="237"/>
      <c r="D28" s="237"/>
      <c r="E28" s="237"/>
      <c r="F28" s="237"/>
      <c r="G28" s="237"/>
      <c r="H28" s="200" t="s">
        <v>151</v>
      </c>
      <c r="I28" s="237" t="s">
        <v>157</v>
      </c>
      <c r="J28" s="237"/>
      <c r="K28" s="238"/>
      <c r="L28" s="121">
        <f t="shared" si="1"/>
        <v>0</v>
      </c>
      <c r="M28" s="126"/>
      <c r="N28" s="126"/>
      <c r="O28" s="126"/>
    </row>
    <row r="29" spans="1:21" ht="24" customHeight="1">
      <c r="A29" s="132"/>
      <c r="B29" s="239" t="s">
        <v>332</v>
      </c>
      <c r="C29" s="240"/>
      <c r="D29" s="240"/>
      <c r="E29" s="240"/>
      <c r="F29" s="240"/>
      <c r="G29" s="240"/>
      <c r="H29" s="133">
        <v>160</v>
      </c>
      <c r="I29" s="240">
        <v>600</v>
      </c>
      <c r="J29" s="240"/>
      <c r="K29" s="241"/>
      <c r="L29" s="121">
        <f t="shared" si="1"/>
        <v>98748.56</v>
      </c>
      <c r="M29" s="126"/>
      <c r="N29" s="126"/>
      <c r="O29" s="126">
        <f>H29*I29+2748.56</f>
        <v>98748.56</v>
      </c>
    </row>
    <row r="30" spans="1:21" ht="24" customHeight="1">
      <c r="A30" s="132"/>
      <c r="B30" s="239" t="s">
        <v>333</v>
      </c>
      <c r="C30" s="240"/>
      <c r="D30" s="240"/>
      <c r="E30" s="240"/>
      <c r="F30" s="240"/>
      <c r="G30" s="240"/>
      <c r="H30" s="133">
        <v>160</v>
      </c>
      <c r="I30" s="240">
        <v>1000</v>
      </c>
      <c r="J30" s="240"/>
      <c r="K30" s="241"/>
      <c r="L30" s="121">
        <f t="shared" si="1"/>
        <v>160000</v>
      </c>
      <c r="M30" s="126"/>
      <c r="N30" s="126"/>
      <c r="O30" s="126">
        <f t="shared" ref="O30" si="2">H30*I30</f>
        <v>160000</v>
      </c>
    </row>
    <row r="31" spans="1:21" ht="24" customHeight="1">
      <c r="A31" s="132"/>
      <c r="B31" s="239" t="s">
        <v>359</v>
      </c>
      <c r="C31" s="240"/>
      <c r="D31" s="240"/>
      <c r="E31" s="240"/>
      <c r="F31" s="240"/>
      <c r="G31" s="240"/>
      <c r="H31" s="133">
        <v>150</v>
      </c>
      <c r="I31" s="240">
        <v>380</v>
      </c>
      <c r="J31" s="240"/>
      <c r="K31" s="241"/>
      <c r="L31" s="121">
        <f t="shared" si="1"/>
        <v>57250</v>
      </c>
      <c r="M31" s="126"/>
      <c r="N31" s="126"/>
      <c r="O31" s="126">
        <f>H31*I31+250</f>
        <v>57250</v>
      </c>
    </row>
    <row r="32" spans="1:21" ht="24" customHeight="1">
      <c r="A32" s="132"/>
      <c r="B32" s="239" t="s">
        <v>349</v>
      </c>
      <c r="C32" s="240"/>
      <c r="D32" s="240"/>
      <c r="E32" s="240"/>
      <c r="F32" s="240"/>
      <c r="G32" s="241"/>
      <c r="H32" s="133">
        <v>150</v>
      </c>
      <c r="I32" s="240">
        <v>470</v>
      </c>
      <c r="J32" s="240"/>
      <c r="K32" s="241"/>
      <c r="L32" s="121">
        <f t="shared" ref="L32" si="3">M32+N32+O32</f>
        <v>70500</v>
      </c>
      <c r="M32" s="126"/>
      <c r="N32" s="126"/>
      <c r="O32" s="126">
        <f t="shared" ref="O32" si="4">H32*I32</f>
        <v>70500</v>
      </c>
    </row>
    <row r="33" spans="1:15" ht="24" customHeight="1">
      <c r="A33" s="132"/>
      <c r="B33" s="239" t="s">
        <v>348</v>
      </c>
      <c r="C33" s="240"/>
      <c r="D33" s="240"/>
      <c r="E33" s="240"/>
      <c r="F33" s="240"/>
      <c r="G33" s="241"/>
      <c r="H33" s="133">
        <v>150</v>
      </c>
      <c r="I33" s="240">
        <v>500</v>
      </c>
      <c r="J33" s="240"/>
      <c r="K33" s="241"/>
      <c r="L33" s="121">
        <f t="shared" ref="L33" si="5">M33+N33+O33</f>
        <v>75000</v>
      </c>
      <c r="M33" s="126"/>
      <c r="N33" s="126"/>
      <c r="O33" s="126">
        <f t="shared" ref="O33" si="6">H33*I33</f>
        <v>75000</v>
      </c>
    </row>
    <row r="34" spans="1:15" ht="24" customHeight="1">
      <c r="A34" s="132"/>
      <c r="B34" s="239" t="s">
        <v>350</v>
      </c>
      <c r="C34" s="240"/>
      <c r="D34" s="240"/>
      <c r="E34" s="240"/>
      <c r="F34" s="240"/>
      <c r="G34" s="241"/>
      <c r="H34" s="133">
        <v>150</v>
      </c>
      <c r="I34" s="240">
        <v>500</v>
      </c>
      <c r="J34" s="240"/>
      <c r="K34" s="241"/>
      <c r="L34" s="121">
        <f t="shared" ref="L34:L40" si="7">M34+N34+O34</f>
        <v>75000</v>
      </c>
      <c r="M34" s="126"/>
      <c r="N34" s="126"/>
      <c r="O34" s="126">
        <f t="shared" ref="O34:O40" si="8">H34*I34</f>
        <v>75000</v>
      </c>
    </row>
    <row r="35" spans="1:15" ht="24" customHeight="1">
      <c r="A35" s="132"/>
      <c r="B35" s="239" t="s">
        <v>351</v>
      </c>
      <c r="C35" s="240"/>
      <c r="D35" s="240"/>
      <c r="E35" s="240"/>
      <c r="F35" s="240"/>
      <c r="G35" s="241"/>
      <c r="H35" s="133">
        <v>160</v>
      </c>
      <c r="I35" s="240">
        <v>980</v>
      </c>
      <c r="J35" s="240"/>
      <c r="K35" s="241"/>
      <c r="L35" s="121">
        <f t="shared" si="7"/>
        <v>156800</v>
      </c>
      <c r="M35" s="126"/>
      <c r="N35" s="126"/>
      <c r="O35" s="126">
        <f t="shared" si="8"/>
        <v>156800</v>
      </c>
    </row>
    <row r="36" spans="1:15" ht="24" customHeight="1">
      <c r="A36" s="132"/>
      <c r="B36" s="239" t="s">
        <v>352</v>
      </c>
      <c r="C36" s="240"/>
      <c r="D36" s="240"/>
      <c r="E36" s="240"/>
      <c r="F36" s="240"/>
      <c r="G36" s="241"/>
      <c r="H36" s="133">
        <v>150</v>
      </c>
      <c r="I36" s="240">
        <v>1000</v>
      </c>
      <c r="J36" s="240"/>
      <c r="K36" s="241"/>
      <c r="L36" s="121">
        <f t="shared" si="7"/>
        <v>150000</v>
      </c>
      <c r="M36" s="126"/>
      <c r="N36" s="126"/>
      <c r="O36" s="126">
        <f t="shared" si="8"/>
        <v>150000</v>
      </c>
    </row>
    <row r="37" spans="1:15" ht="24" customHeight="1">
      <c r="A37" s="132"/>
      <c r="B37" s="239" t="s">
        <v>353</v>
      </c>
      <c r="C37" s="240"/>
      <c r="D37" s="240"/>
      <c r="E37" s="240"/>
      <c r="F37" s="240"/>
      <c r="G37" s="241"/>
      <c r="H37" s="133">
        <v>150</v>
      </c>
      <c r="I37" s="240">
        <v>800</v>
      </c>
      <c r="J37" s="240"/>
      <c r="K37" s="241"/>
      <c r="L37" s="121">
        <f t="shared" si="7"/>
        <v>120000</v>
      </c>
      <c r="M37" s="126"/>
      <c r="N37" s="126"/>
      <c r="O37" s="126">
        <f t="shared" si="8"/>
        <v>120000</v>
      </c>
    </row>
    <row r="38" spans="1:15" ht="24" customHeight="1">
      <c r="A38" s="132"/>
      <c r="B38" s="239" t="s">
        <v>354</v>
      </c>
      <c r="C38" s="240"/>
      <c r="D38" s="240"/>
      <c r="E38" s="240"/>
      <c r="F38" s="240"/>
      <c r="G38" s="241"/>
      <c r="H38" s="133">
        <v>160</v>
      </c>
      <c r="I38" s="240">
        <v>700</v>
      </c>
      <c r="J38" s="240"/>
      <c r="K38" s="241"/>
      <c r="L38" s="121">
        <f t="shared" si="7"/>
        <v>112000</v>
      </c>
      <c r="M38" s="126"/>
      <c r="N38" s="126"/>
      <c r="O38" s="126">
        <f t="shared" si="8"/>
        <v>112000</v>
      </c>
    </row>
    <row r="39" spans="1:15" ht="24" customHeight="1">
      <c r="A39" s="132"/>
      <c r="B39" s="239" t="s">
        <v>355</v>
      </c>
      <c r="C39" s="240"/>
      <c r="D39" s="240"/>
      <c r="E39" s="240"/>
      <c r="F39" s="240"/>
      <c r="G39" s="241"/>
      <c r="H39" s="133">
        <v>150</v>
      </c>
      <c r="I39" s="240">
        <v>700</v>
      </c>
      <c r="J39" s="240"/>
      <c r="K39" s="241"/>
      <c r="L39" s="121">
        <f t="shared" si="7"/>
        <v>105000</v>
      </c>
      <c r="M39" s="126"/>
      <c r="N39" s="126"/>
      <c r="O39" s="126">
        <f t="shared" si="8"/>
        <v>105000</v>
      </c>
    </row>
    <row r="40" spans="1:15" ht="24" customHeight="1">
      <c r="A40" s="132"/>
      <c r="B40" s="239" t="s">
        <v>356</v>
      </c>
      <c r="C40" s="240"/>
      <c r="D40" s="240"/>
      <c r="E40" s="240"/>
      <c r="F40" s="240"/>
      <c r="G40" s="241"/>
      <c r="H40" s="133">
        <v>150</v>
      </c>
      <c r="I40" s="240">
        <v>700</v>
      </c>
      <c r="J40" s="240"/>
      <c r="K40" s="241"/>
      <c r="L40" s="121">
        <f t="shared" si="7"/>
        <v>105000</v>
      </c>
      <c r="M40" s="126"/>
      <c r="N40" s="126"/>
      <c r="O40" s="126">
        <f t="shared" si="8"/>
        <v>105000</v>
      </c>
    </row>
    <row r="41" spans="1:15" ht="26.25" hidden="1" customHeight="1">
      <c r="A41" s="41"/>
      <c r="B41" s="233" t="s">
        <v>287</v>
      </c>
      <c r="C41" s="234"/>
      <c r="D41" s="234"/>
      <c r="E41" s="234"/>
      <c r="F41" s="234"/>
      <c r="G41" s="234"/>
      <c r="H41" s="234"/>
      <c r="I41" s="234"/>
      <c r="J41" s="234"/>
      <c r="K41" s="235"/>
      <c r="L41" s="121">
        <f t="shared" si="1"/>
        <v>0</v>
      </c>
      <c r="M41" s="126"/>
      <c r="N41" s="126"/>
      <c r="O41" s="126"/>
    </row>
    <row r="42" spans="1:15" ht="36" hidden="1" customHeight="1">
      <c r="A42" s="96"/>
      <c r="B42" s="236" t="s">
        <v>156</v>
      </c>
      <c r="C42" s="237"/>
      <c r="D42" s="237"/>
      <c r="E42" s="237"/>
      <c r="F42" s="237"/>
      <c r="G42" s="237"/>
      <c r="H42" s="200" t="s">
        <v>151</v>
      </c>
      <c r="I42" s="237" t="s">
        <v>157</v>
      </c>
      <c r="J42" s="237"/>
      <c r="K42" s="238"/>
      <c r="L42" s="121">
        <f t="shared" si="1"/>
        <v>0</v>
      </c>
      <c r="M42" s="126"/>
      <c r="N42" s="126"/>
      <c r="O42" s="126"/>
    </row>
    <row r="43" spans="1:15" ht="30" hidden="1" customHeight="1">
      <c r="A43" s="134"/>
      <c r="B43" s="239" t="s">
        <v>288</v>
      </c>
      <c r="C43" s="240"/>
      <c r="D43" s="240"/>
      <c r="E43" s="240"/>
      <c r="F43" s="240"/>
      <c r="G43" s="240"/>
      <c r="H43" s="133">
        <v>620</v>
      </c>
      <c r="I43" s="240">
        <v>9677</v>
      </c>
      <c r="J43" s="240"/>
      <c r="K43" s="241"/>
      <c r="L43" s="121">
        <f t="shared" si="1"/>
        <v>0</v>
      </c>
      <c r="M43" s="126"/>
      <c r="N43" s="126"/>
      <c r="O43" s="126"/>
    </row>
    <row r="44" spans="1:15" ht="29.25" customHeight="1">
      <c r="A44" s="41"/>
      <c r="B44" s="233" t="s">
        <v>317</v>
      </c>
      <c r="C44" s="234"/>
      <c r="D44" s="234"/>
      <c r="E44" s="234"/>
      <c r="F44" s="234"/>
      <c r="G44" s="234"/>
      <c r="H44" s="234"/>
      <c r="I44" s="234"/>
      <c r="J44" s="234"/>
      <c r="K44" s="235"/>
      <c r="L44" s="121">
        <f t="shared" si="1"/>
        <v>2638916.9900000002</v>
      </c>
      <c r="M44" s="126"/>
      <c r="N44" s="126"/>
      <c r="O44" s="108">
        <f>O46+O47+O48+O49</f>
        <v>2638916.9900000002</v>
      </c>
    </row>
    <row r="45" spans="1:15" ht="36" customHeight="1">
      <c r="A45" s="157"/>
      <c r="B45" s="236" t="s">
        <v>156</v>
      </c>
      <c r="C45" s="237"/>
      <c r="D45" s="237"/>
      <c r="E45" s="237"/>
      <c r="F45" s="237"/>
      <c r="G45" s="237"/>
      <c r="H45" s="200" t="s">
        <v>151</v>
      </c>
      <c r="I45" s="237" t="s">
        <v>157</v>
      </c>
      <c r="J45" s="237"/>
      <c r="K45" s="238"/>
      <c r="L45" s="121">
        <f t="shared" si="1"/>
        <v>0</v>
      </c>
      <c r="M45" s="126"/>
      <c r="N45" s="126"/>
      <c r="O45" s="126"/>
    </row>
    <row r="46" spans="1:15" ht="24" customHeight="1">
      <c r="A46" s="132"/>
      <c r="B46" s="239" t="s">
        <v>334</v>
      </c>
      <c r="C46" s="240"/>
      <c r="D46" s="240"/>
      <c r="E46" s="240"/>
      <c r="F46" s="240"/>
      <c r="G46" s="240"/>
      <c r="H46" s="133" t="s">
        <v>361</v>
      </c>
      <c r="I46" s="240">
        <v>25831.21</v>
      </c>
      <c r="J46" s="240"/>
      <c r="K46" s="241"/>
      <c r="L46" s="121">
        <f t="shared" si="1"/>
        <v>2638916.9900000002</v>
      </c>
      <c r="M46" s="126"/>
      <c r="N46" s="126"/>
      <c r="O46" s="126">
        <v>2638916.9900000002</v>
      </c>
    </row>
    <row r="47" spans="1:15" ht="24" customHeight="1">
      <c r="A47" s="132"/>
      <c r="B47" s="239" t="s">
        <v>358</v>
      </c>
      <c r="C47" s="240"/>
      <c r="D47" s="240"/>
      <c r="E47" s="240"/>
      <c r="F47" s="240"/>
      <c r="G47" s="240"/>
      <c r="H47" s="133" t="s">
        <v>360</v>
      </c>
      <c r="I47" s="240"/>
      <c r="J47" s="240"/>
      <c r="K47" s="241"/>
      <c r="L47" s="121">
        <f t="shared" si="1"/>
        <v>0</v>
      </c>
      <c r="M47" s="126"/>
      <c r="N47" s="126"/>
      <c r="O47" s="126"/>
    </row>
    <row r="48" spans="1:15" ht="24" customHeight="1">
      <c r="A48" s="132"/>
      <c r="B48" s="239"/>
      <c r="C48" s="240"/>
      <c r="D48" s="240"/>
      <c r="E48" s="240"/>
      <c r="F48" s="240"/>
      <c r="G48" s="240"/>
      <c r="H48" s="133"/>
      <c r="I48" s="240"/>
      <c r="J48" s="240"/>
      <c r="K48" s="241"/>
      <c r="L48" s="121">
        <f t="shared" si="1"/>
        <v>0</v>
      </c>
      <c r="M48" s="126"/>
      <c r="N48" s="126"/>
      <c r="O48" s="126"/>
    </row>
    <row r="49" spans="1:15" ht="24" customHeight="1">
      <c r="A49" s="132"/>
      <c r="B49" s="239"/>
      <c r="C49" s="240"/>
      <c r="D49" s="240"/>
      <c r="E49" s="240"/>
      <c r="F49" s="240"/>
      <c r="G49" s="240"/>
      <c r="H49" s="133"/>
      <c r="I49" s="240"/>
      <c r="J49" s="240"/>
      <c r="K49" s="241"/>
      <c r="L49" s="121">
        <f t="shared" si="1"/>
        <v>0</v>
      </c>
      <c r="M49" s="126"/>
      <c r="N49" s="126"/>
      <c r="O49" s="126"/>
    </row>
    <row r="50" spans="1:15" ht="24" customHeight="1">
      <c r="A50" s="100"/>
      <c r="B50" s="233" t="s">
        <v>284</v>
      </c>
      <c r="C50" s="234"/>
      <c r="D50" s="234"/>
      <c r="E50" s="234"/>
      <c r="F50" s="234"/>
      <c r="G50" s="234"/>
      <c r="H50" s="234"/>
      <c r="I50" s="234"/>
      <c r="J50" s="234"/>
      <c r="K50" s="235"/>
      <c r="L50" s="121">
        <f t="shared" si="1"/>
        <v>0</v>
      </c>
      <c r="M50" s="126"/>
      <c r="N50" s="126"/>
      <c r="O50" s="108">
        <f>O52</f>
        <v>0</v>
      </c>
    </row>
    <row r="51" spans="1:15" ht="21.75" customHeight="1">
      <c r="A51" s="100"/>
      <c r="B51" s="236" t="s">
        <v>156</v>
      </c>
      <c r="C51" s="237"/>
      <c r="D51" s="237"/>
      <c r="E51" s="237"/>
      <c r="F51" s="237"/>
      <c r="G51" s="237"/>
      <c r="H51" s="200" t="s">
        <v>151</v>
      </c>
      <c r="I51" s="237" t="s">
        <v>157</v>
      </c>
      <c r="J51" s="237"/>
      <c r="K51" s="238"/>
      <c r="L51" s="121">
        <f t="shared" si="1"/>
        <v>0</v>
      </c>
      <c r="M51" s="126"/>
      <c r="N51" s="126"/>
      <c r="O51" s="126"/>
    </row>
    <row r="52" spans="1:15" ht="24.75" customHeight="1">
      <c r="A52" s="134"/>
      <c r="B52" s="239" t="s">
        <v>289</v>
      </c>
      <c r="C52" s="240"/>
      <c r="D52" s="240"/>
      <c r="E52" s="240"/>
      <c r="F52" s="240"/>
      <c r="G52" s="240"/>
      <c r="H52" s="133"/>
      <c r="I52" s="240"/>
      <c r="J52" s="240"/>
      <c r="K52" s="241"/>
      <c r="L52" s="121">
        <f t="shared" si="1"/>
        <v>0</v>
      </c>
      <c r="M52" s="126"/>
      <c r="N52" s="126"/>
      <c r="O52" s="126"/>
    </row>
    <row r="53" spans="1:15" ht="24.75" customHeight="1">
      <c r="A53" s="41"/>
      <c r="B53" s="233" t="s">
        <v>280</v>
      </c>
      <c r="C53" s="234"/>
      <c r="D53" s="234"/>
      <c r="E53" s="234"/>
      <c r="F53" s="234"/>
      <c r="G53" s="234"/>
      <c r="H53" s="234"/>
      <c r="I53" s="234"/>
      <c r="J53" s="234"/>
      <c r="K53" s="235"/>
      <c r="L53" s="121">
        <f t="shared" si="1"/>
        <v>0</v>
      </c>
      <c r="M53" s="126"/>
      <c r="N53" s="126"/>
      <c r="O53" s="108">
        <f>O54+O55</f>
        <v>0</v>
      </c>
    </row>
    <row r="54" spans="1:15" ht="23.25" customHeight="1">
      <c r="A54" s="96"/>
      <c r="B54" s="236" t="s">
        <v>156</v>
      </c>
      <c r="C54" s="237"/>
      <c r="D54" s="237"/>
      <c r="E54" s="237"/>
      <c r="F54" s="237"/>
      <c r="G54" s="237"/>
      <c r="H54" s="200" t="s">
        <v>151</v>
      </c>
      <c r="I54" s="237" t="s">
        <v>157</v>
      </c>
      <c r="J54" s="237"/>
      <c r="K54" s="238"/>
      <c r="L54" s="121">
        <f t="shared" si="1"/>
        <v>0</v>
      </c>
      <c r="M54" s="126"/>
      <c r="N54" s="126"/>
      <c r="O54" s="126"/>
    </row>
    <row r="55" spans="1:15" ht="24" customHeight="1">
      <c r="A55" s="41"/>
      <c r="B55" s="239" t="s">
        <v>290</v>
      </c>
      <c r="C55" s="240"/>
      <c r="D55" s="240"/>
      <c r="E55" s="240"/>
      <c r="F55" s="240"/>
      <c r="G55" s="240"/>
      <c r="H55" s="133"/>
      <c r="I55" s="240"/>
      <c r="J55" s="240"/>
      <c r="K55" s="241"/>
      <c r="L55" s="121">
        <f t="shared" si="1"/>
        <v>0</v>
      </c>
      <c r="M55" s="126"/>
      <c r="N55" s="126"/>
      <c r="O55" s="126"/>
    </row>
    <row r="56" spans="1:15" ht="24" customHeight="1">
      <c r="A56" s="99">
        <v>140</v>
      </c>
      <c r="B56" s="228" t="s">
        <v>158</v>
      </c>
      <c r="C56" s="229"/>
      <c r="D56" s="229"/>
      <c r="E56" s="229"/>
      <c r="F56" s="229"/>
      <c r="G56" s="229"/>
      <c r="H56" s="229"/>
      <c r="I56" s="229"/>
      <c r="J56" s="229"/>
      <c r="K56" s="230"/>
      <c r="L56" s="121">
        <f t="shared" si="1"/>
        <v>0</v>
      </c>
      <c r="M56" s="108">
        <f>M58</f>
        <v>0</v>
      </c>
      <c r="N56" s="108">
        <f t="shared" ref="N56:O56" si="9">N58</f>
        <v>0</v>
      </c>
      <c r="O56" s="108">
        <f t="shared" si="9"/>
        <v>0</v>
      </c>
    </row>
    <row r="57" spans="1:15" ht="21.75" customHeight="1">
      <c r="A57" s="99"/>
      <c r="B57" s="231" t="s">
        <v>149</v>
      </c>
      <c r="C57" s="232"/>
      <c r="D57" s="232"/>
      <c r="E57" s="232"/>
      <c r="F57" s="232"/>
      <c r="G57" s="232"/>
      <c r="H57" s="232"/>
      <c r="I57" s="232"/>
      <c r="J57" s="232"/>
      <c r="K57" s="232"/>
      <c r="L57" s="121">
        <f t="shared" si="1"/>
        <v>0</v>
      </c>
      <c r="M57" s="126"/>
      <c r="N57" s="126"/>
      <c r="O57" s="126"/>
    </row>
    <row r="58" spans="1:15" ht="32.25" customHeight="1">
      <c r="A58" s="99"/>
      <c r="B58" s="280"/>
      <c r="C58" s="288"/>
      <c r="D58" s="288"/>
      <c r="E58" s="288"/>
      <c r="F58" s="288"/>
      <c r="G58" s="288"/>
      <c r="H58" s="288"/>
      <c r="I58" s="288"/>
      <c r="J58" s="288"/>
      <c r="K58" s="288"/>
      <c r="L58" s="121">
        <f t="shared" si="1"/>
        <v>0</v>
      </c>
      <c r="M58" s="126"/>
      <c r="N58" s="126"/>
      <c r="O58" s="126"/>
    </row>
    <row r="59" spans="1:15" ht="19.5" customHeight="1">
      <c r="A59" s="99">
        <v>150</v>
      </c>
      <c r="B59" s="228" t="s">
        <v>158</v>
      </c>
      <c r="C59" s="229"/>
      <c r="D59" s="229"/>
      <c r="E59" s="229"/>
      <c r="F59" s="229"/>
      <c r="G59" s="229"/>
      <c r="H59" s="229"/>
      <c r="I59" s="229"/>
      <c r="J59" s="229"/>
      <c r="K59" s="230"/>
      <c r="L59" s="121">
        <f t="shared" si="1"/>
        <v>0</v>
      </c>
      <c r="M59" s="108">
        <f>M61</f>
        <v>0</v>
      </c>
      <c r="N59" s="108">
        <f>N62</f>
        <v>0</v>
      </c>
      <c r="O59" s="108">
        <f>O61</f>
        <v>0</v>
      </c>
    </row>
    <row r="60" spans="1:15" ht="19.5" customHeight="1">
      <c r="A60" s="99"/>
      <c r="B60" s="231" t="s">
        <v>149</v>
      </c>
      <c r="C60" s="232"/>
      <c r="D60" s="232"/>
      <c r="E60" s="232"/>
      <c r="F60" s="232"/>
      <c r="G60" s="232"/>
      <c r="H60" s="232"/>
      <c r="I60" s="232"/>
      <c r="J60" s="232"/>
      <c r="K60" s="232"/>
      <c r="L60" s="121">
        <f t="shared" si="1"/>
        <v>0</v>
      </c>
      <c r="M60" s="126"/>
      <c r="N60" s="126"/>
      <c r="O60" s="126">
        <v>0</v>
      </c>
    </row>
    <row r="61" spans="1:15" ht="19.5" customHeight="1">
      <c r="A61" s="99"/>
      <c r="B61" s="280" t="s">
        <v>291</v>
      </c>
      <c r="C61" s="288"/>
      <c r="D61" s="288"/>
      <c r="E61" s="288"/>
      <c r="F61" s="288"/>
      <c r="G61" s="288"/>
      <c r="H61" s="288"/>
      <c r="I61" s="288"/>
      <c r="J61" s="288"/>
      <c r="K61" s="288"/>
      <c r="L61" s="121">
        <f t="shared" si="1"/>
        <v>0</v>
      </c>
      <c r="M61" s="126"/>
      <c r="N61" s="126"/>
      <c r="O61" s="126"/>
    </row>
    <row r="62" spans="1:15" ht="19.5" customHeight="1">
      <c r="A62" s="140"/>
      <c r="B62" s="245" t="s">
        <v>161</v>
      </c>
      <c r="C62" s="246"/>
      <c r="D62" s="246"/>
      <c r="E62" s="246"/>
      <c r="F62" s="246"/>
      <c r="G62" s="246"/>
      <c r="H62" s="246"/>
      <c r="I62" s="246"/>
      <c r="J62" s="246"/>
      <c r="K62" s="247"/>
      <c r="L62" s="121">
        <f t="shared" si="1"/>
        <v>0</v>
      </c>
      <c r="M62" s="126"/>
      <c r="N62" s="126"/>
      <c r="O62" s="126"/>
    </row>
    <row r="63" spans="1:15" ht="22.5" customHeight="1">
      <c r="A63" s="99">
        <v>180</v>
      </c>
      <c r="B63" s="228" t="s">
        <v>159</v>
      </c>
      <c r="C63" s="229"/>
      <c r="D63" s="229"/>
      <c r="E63" s="229"/>
      <c r="F63" s="229"/>
      <c r="G63" s="229"/>
      <c r="H63" s="229"/>
      <c r="I63" s="229"/>
      <c r="J63" s="229"/>
      <c r="K63" s="230"/>
      <c r="L63" s="121">
        <f t="shared" si="1"/>
        <v>0</v>
      </c>
      <c r="M63" s="108">
        <f>M64+M67</f>
        <v>0</v>
      </c>
      <c r="N63" s="108">
        <f t="shared" ref="N63:O63" si="10">N64+N67</f>
        <v>0</v>
      </c>
      <c r="O63" s="108">
        <f t="shared" si="10"/>
        <v>0</v>
      </c>
    </row>
    <row r="64" spans="1:15" ht="15.75" customHeight="1">
      <c r="A64" s="99"/>
      <c r="B64" s="278" t="s">
        <v>160</v>
      </c>
      <c r="C64" s="279"/>
      <c r="D64" s="279"/>
      <c r="E64" s="279"/>
      <c r="F64" s="279"/>
      <c r="G64" s="279"/>
      <c r="H64" s="279"/>
      <c r="I64" s="279"/>
      <c r="J64" s="279"/>
      <c r="K64" s="280"/>
      <c r="L64" s="121">
        <f t="shared" si="1"/>
        <v>0</v>
      </c>
      <c r="M64" s="108">
        <f>SUM(M65:M66)</f>
        <v>0</v>
      </c>
      <c r="N64" s="108">
        <f t="shared" ref="N64:O64" si="11">SUM(N65:N66)</f>
        <v>0</v>
      </c>
      <c r="O64" s="108">
        <f t="shared" si="11"/>
        <v>0</v>
      </c>
    </row>
    <row r="65" spans="1:18" ht="15" customHeight="1">
      <c r="A65" s="99"/>
      <c r="B65" s="245" t="s">
        <v>161</v>
      </c>
      <c r="C65" s="246"/>
      <c r="D65" s="246"/>
      <c r="E65" s="246"/>
      <c r="F65" s="246"/>
      <c r="G65" s="246"/>
      <c r="H65" s="246"/>
      <c r="I65" s="246"/>
      <c r="J65" s="246"/>
      <c r="K65" s="247"/>
      <c r="L65" s="121">
        <f t="shared" si="1"/>
        <v>0</v>
      </c>
      <c r="M65" s="126"/>
      <c r="N65" s="126"/>
      <c r="O65" s="126"/>
    </row>
    <row r="66" spans="1:18" ht="20.25" customHeight="1">
      <c r="A66" s="99"/>
      <c r="B66" s="245" t="s">
        <v>162</v>
      </c>
      <c r="C66" s="246"/>
      <c r="D66" s="246"/>
      <c r="E66" s="246"/>
      <c r="F66" s="246"/>
      <c r="G66" s="246"/>
      <c r="H66" s="246"/>
      <c r="I66" s="246"/>
      <c r="J66" s="246"/>
      <c r="K66" s="247"/>
      <c r="L66" s="121">
        <f t="shared" si="1"/>
        <v>0</v>
      </c>
      <c r="M66" s="126"/>
      <c r="N66" s="126"/>
      <c r="O66" s="126"/>
    </row>
    <row r="67" spans="1:18" ht="31.5" customHeight="1">
      <c r="A67" s="99"/>
      <c r="B67" s="278" t="s">
        <v>163</v>
      </c>
      <c r="C67" s="279"/>
      <c r="D67" s="279"/>
      <c r="E67" s="279"/>
      <c r="F67" s="279"/>
      <c r="G67" s="279"/>
      <c r="H67" s="279"/>
      <c r="I67" s="279"/>
      <c r="J67" s="279"/>
      <c r="K67" s="95"/>
      <c r="L67" s="121">
        <f t="shared" si="1"/>
        <v>0</v>
      </c>
      <c r="M67" s="108">
        <f>SUM(M68)</f>
        <v>0</v>
      </c>
      <c r="N67" s="108">
        <f t="shared" ref="N67:O67" si="12">SUM(N68)</f>
        <v>0</v>
      </c>
      <c r="O67" s="108">
        <f t="shared" si="12"/>
        <v>0</v>
      </c>
      <c r="Q67" s="30">
        <f>8957600-160500</f>
        <v>8797100</v>
      </c>
      <c r="R67" s="36">
        <f>Q67-M67</f>
        <v>8797100</v>
      </c>
    </row>
    <row r="68" spans="1:18" ht="15.75">
      <c r="A68" s="99"/>
      <c r="B68" s="233"/>
      <c r="C68" s="234"/>
      <c r="D68" s="234"/>
      <c r="E68" s="234"/>
      <c r="F68" s="234"/>
      <c r="G68" s="234"/>
      <c r="H68" s="234"/>
      <c r="I68" s="234"/>
      <c r="J68" s="234"/>
      <c r="K68" s="235"/>
      <c r="L68" s="121">
        <f t="shared" si="1"/>
        <v>0</v>
      </c>
      <c r="M68" s="126"/>
      <c r="N68" s="126"/>
      <c r="O68" s="126"/>
      <c r="R68" s="36"/>
    </row>
    <row r="69" spans="1:18" ht="15.75" customHeight="1">
      <c r="A69" s="99">
        <v>440</v>
      </c>
      <c r="B69" s="228" t="s">
        <v>281</v>
      </c>
      <c r="C69" s="229"/>
      <c r="D69" s="229"/>
      <c r="E69" s="229"/>
      <c r="F69" s="229"/>
      <c r="G69" s="229"/>
      <c r="H69" s="229"/>
      <c r="I69" s="229"/>
      <c r="J69" s="229"/>
      <c r="K69" s="230"/>
      <c r="L69" s="121">
        <f t="shared" si="1"/>
        <v>0</v>
      </c>
      <c r="M69" s="108">
        <f>SUM(M70:M71)</f>
        <v>0</v>
      </c>
      <c r="N69" s="108">
        <f t="shared" ref="N69:O69" si="13">SUM(N70:N71)</f>
        <v>0</v>
      </c>
      <c r="O69" s="108">
        <f t="shared" si="13"/>
        <v>0</v>
      </c>
    </row>
    <row r="70" spans="1:18" ht="19.5" customHeight="1">
      <c r="A70" s="99"/>
      <c r="B70" s="231" t="s">
        <v>282</v>
      </c>
      <c r="C70" s="232"/>
      <c r="D70" s="232"/>
      <c r="E70" s="232"/>
      <c r="F70" s="232"/>
      <c r="G70" s="232"/>
      <c r="H70" s="232"/>
      <c r="I70" s="232"/>
      <c r="J70" s="232"/>
      <c r="K70" s="232"/>
      <c r="L70" s="121">
        <f t="shared" si="1"/>
        <v>0</v>
      </c>
      <c r="M70" s="126"/>
      <c r="N70" s="126"/>
      <c r="O70" s="126"/>
    </row>
    <row r="71" spans="1:18" ht="19.5" customHeight="1">
      <c r="A71" s="99"/>
      <c r="B71" s="231" t="s">
        <v>283</v>
      </c>
      <c r="C71" s="232"/>
      <c r="D71" s="232"/>
      <c r="E71" s="232"/>
      <c r="F71" s="232"/>
      <c r="G71" s="232"/>
      <c r="H71" s="232"/>
      <c r="I71" s="232"/>
      <c r="J71" s="232"/>
      <c r="K71" s="232"/>
      <c r="L71" s="121">
        <f t="shared" si="1"/>
        <v>0</v>
      </c>
      <c r="M71" s="126"/>
      <c r="N71" s="126"/>
      <c r="O71" s="126"/>
    </row>
    <row r="72" spans="1:18" ht="19.5" customHeight="1">
      <c r="A72" s="99">
        <v>510</v>
      </c>
      <c r="B72" s="242" t="s">
        <v>164</v>
      </c>
      <c r="C72" s="243"/>
      <c r="D72" s="243"/>
      <c r="E72" s="243"/>
      <c r="F72" s="243"/>
      <c r="G72" s="243"/>
      <c r="H72" s="243"/>
      <c r="I72" s="243"/>
      <c r="J72" s="243"/>
      <c r="K72" s="244"/>
      <c r="L72" s="121">
        <f t="shared" si="1"/>
        <v>0</v>
      </c>
      <c r="M72" s="108">
        <f>M73</f>
        <v>0</v>
      </c>
      <c r="N72" s="108">
        <f t="shared" ref="N72:O72" si="14">N73</f>
        <v>0</v>
      </c>
      <c r="O72" s="108">
        <f t="shared" si="14"/>
        <v>0</v>
      </c>
    </row>
    <row r="73" spans="1:18" ht="30.75" customHeight="1">
      <c r="A73" s="99"/>
      <c r="B73" s="278" t="s">
        <v>165</v>
      </c>
      <c r="C73" s="279"/>
      <c r="D73" s="279"/>
      <c r="E73" s="279"/>
      <c r="F73" s="279"/>
      <c r="G73" s="279"/>
      <c r="H73" s="279"/>
      <c r="I73" s="279"/>
      <c r="J73" s="279"/>
      <c r="K73" s="280"/>
      <c r="L73" s="121">
        <f t="shared" si="1"/>
        <v>0</v>
      </c>
      <c r="M73" s="127"/>
      <c r="N73" s="126"/>
      <c r="O73" s="126"/>
    </row>
    <row r="74" spans="1:18" ht="19.5" customHeight="1">
      <c r="A74" s="99"/>
      <c r="B74" s="281"/>
      <c r="C74" s="282"/>
      <c r="D74" s="282"/>
      <c r="E74" s="282"/>
      <c r="F74" s="282"/>
      <c r="G74" s="282"/>
      <c r="H74" s="282"/>
      <c r="I74" s="282"/>
      <c r="J74" s="282"/>
      <c r="K74" s="283"/>
      <c r="L74" s="121">
        <f t="shared" si="1"/>
        <v>0</v>
      </c>
      <c r="M74" s="127"/>
      <c r="N74" s="126"/>
      <c r="O74" s="126"/>
    </row>
    <row r="75" spans="1:18" ht="19.5" customHeight="1">
      <c r="A75" s="99"/>
      <c r="B75" s="43"/>
      <c r="C75" s="284"/>
      <c r="D75" s="284"/>
      <c r="E75" s="284"/>
      <c r="F75" s="284"/>
      <c r="G75" s="284"/>
      <c r="H75" s="284"/>
      <c r="I75" s="284"/>
      <c r="J75" s="284"/>
      <c r="K75" s="284"/>
      <c r="L75" s="121">
        <f t="shared" si="1"/>
        <v>0</v>
      </c>
      <c r="M75" s="127"/>
      <c r="N75" s="127"/>
      <c r="O75" s="127"/>
    </row>
    <row r="76" spans="1:18" ht="19.5" customHeight="1" thickBot="1">
      <c r="A76" s="285" t="s">
        <v>143</v>
      </c>
      <c r="B76" s="286"/>
      <c r="C76" s="286"/>
      <c r="D76" s="286"/>
      <c r="E76" s="286"/>
      <c r="F76" s="286"/>
      <c r="G76" s="286"/>
      <c r="H76" s="286"/>
      <c r="I76" s="286"/>
      <c r="J76" s="286"/>
      <c r="K76" s="287"/>
      <c r="L76" s="109">
        <f>L18+L24+L59+L63+L69+L72</f>
        <v>17273389.440000001</v>
      </c>
      <c r="M76" s="109">
        <f>M18+M24+M59+M63+M69+M72</f>
        <v>14213473.890000001</v>
      </c>
      <c r="N76" s="109">
        <f>N18+N24+N59+N63+N69+N72</f>
        <v>0</v>
      </c>
      <c r="O76" s="109">
        <f>O72+O69+O63+O59+O56+O24+O18</f>
        <v>3059915.5500000003</v>
      </c>
    </row>
    <row r="77" spans="1:18" ht="19.5" customHeight="1">
      <c r="A77" s="101"/>
      <c r="B77" s="101"/>
      <c r="C77" s="101"/>
      <c r="D77" s="101"/>
      <c r="E77" s="101"/>
      <c r="F77" s="101"/>
      <c r="G77" s="101"/>
      <c r="H77" s="101"/>
      <c r="I77" s="101"/>
      <c r="J77" s="101"/>
      <c r="K77" s="101"/>
      <c r="L77" s="102"/>
      <c r="M77" s="102"/>
      <c r="N77" s="102"/>
      <c r="O77" s="102"/>
    </row>
    <row r="78" spans="1:18" ht="33.75" customHeight="1">
      <c r="A78" s="44" t="s">
        <v>166</v>
      </c>
      <c r="B78" s="45"/>
      <c r="C78" s="45"/>
      <c r="D78" s="45"/>
      <c r="E78" s="45"/>
      <c r="F78" s="45"/>
      <c r="G78" s="45"/>
      <c r="H78" s="46"/>
      <c r="I78" s="47"/>
      <c r="J78" s="47"/>
      <c r="K78" s="47"/>
      <c r="L78" s="35"/>
      <c r="M78" s="35"/>
      <c r="N78" s="35"/>
      <c r="O78" s="35"/>
    </row>
    <row r="79" spans="1:18" ht="33.75" customHeight="1">
      <c r="A79" s="48"/>
      <c r="B79" s="48"/>
      <c r="C79" s="48"/>
      <c r="D79" s="48"/>
      <c r="E79" s="48"/>
      <c r="F79" s="48"/>
      <c r="G79" s="48"/>
      <c r="H79" s="48"/>
      <c r="I79" s="48"/>
      <c r="J79" s="47"/>
      <c r="K79" s="47"/>
      <c r="L79" s="35"/>
      <c r="M79" s="35"/>
      <c r="N79" s="35"/>
      <c r="O79" s="35"/>
    </row>
    <row r="80" spans="1:18" ht="15.75" customHeight="1">
      <c r="A80" s="49" t="s">
        <v>167</v>
      </c>
      <c r="B80" s="34"/>
      <c r="C80" s="34"/>
      <c r="D80" s="34"/>
      <c r="E80" s="34"/>
      <c r="F80" s="97"/>
      <c r="G80" s="97"/>
      <c r="H80" s="97"/>
      <c r="I80" s="34"/>
      <c r="J80" s="166" t="str">
        <f>'раздел 2'!G43</f>
        <v>Грибова Лариса Павловна</v>
      </c>
      <c r="K80" s="166"/>
      <c r="L80" s="166"/>
      <c r="M80" s="35"/>
      <c r="O80" s="35"/>
    </row>
    <row r="81" spans="1:21" ht="16.5">
      <c r="A81" s="51"/>
      <c r="B81" s="34"/>
      <c r="C81" s="34"/>
      <c r="D81" s="34"/>
      <c r="E81" s="34"/>
      <c r="F81" s="275" t="s">
        <v>2</v>
      </c>
      <c r="G81" s="275"/>
      <c r="H81" s="275"/>
      <c r="I81" s="34"/>
      <c r="J81" s="275" t="s">
        <v>3</v>
      </c>
      <c r="K81" s="275"/>
      <c r="L81" s="275"/>
      <c r="O81" s="35"/>
    </row>
    <row r="82" spans="1:21" ht="7.5" customHeight="1">
      <c r="A82" s="51"/>
      <c r="B82" s="34"/>
      <c r="C82" s="34"/>
      <c r="D82" s="34"/>
      <c r="E82" s="34"/>
      <c r="F82" s="98"/>
      <c r="G82" s="98"/>
      <c r="H82" s="98"/>
      <c r="I82" s="34"/>
      <c r="J82" s="98"/>
      <c r="K82" s="35"/>
      <c r="L82" s="35"/>
      <c r="O82" s="53"/>
    </row>
    <row r="83" spans="1:21" ht="19.5" customHeight="1">
      <c r="A83" s="54" t="s">
        <v>168</v>
      </c>
      <c r="B83" s="54"/>
      <c r="C83" s="34"/>
      <c r="D83" s="34"/>
      <c r="E83" s="34"/>
      <c r="F83" s="97"/>
      <c r="G83" s="97"/>
      <c r="H83" s="97"/>
      <c r="I83" s="47"/>
      <c r="J83" s="274" t="s">
        <v>286</v>
      </c>
      <c r="K83" s="274"/>
      <c r="L83" s="274"/>
      <c r="O83" s="35"/>
    </row>
    <row r="84" spans="1:21">
      <c r="A84" s="52"/>
      <c r="B84" s="34"/>
      <c r="C84" s="34"/>
      <c r="D84" s="34"/>
      <c r="E84" s="34"/>
      <c r="F84" s="275" t="s">
        <v>2</v>
      </c>
      <c r="G84" s="275"/>
      <c r="H84" s="275"/>
      <c r="I84" s="34"/>
      <c r="J84" s="276" t="s">
        <v>3</v>
      </c>
      <c r="K84" s="276"/>
      <c r="L84" s="276"/>
      <c r="M84" s="35"/>
      <c r="O84" s="35"/>
    </row>
    <row r="85" spans="1:21" ht="1.5" customHeight="1">
      <c r="A85" s="52"/>
      <c r="B85" s="34"/>
      <c r="C85" s="34"/>
      <c r="D85" s="34"/>
      <c r="E85" s="34"/>
      <c r="F85" s="34"/>
      <c r="G85" s="52"/>
      <c r="H85" s="47"/>
      <c r="I85" s="34"/>
      <c r="J85" s="34"/>
      <c r="K85" s="35"/>
      <c r="L85" s="35"/>
      <c r="M85" s="35"/>
      <c r="O85" s="35"/>
    </row>
    <row r="86" spans="1:21" ht="15.75">
      <c r="A86" s="123" t="str">
        <f>'раздел 2'!A49</f>
        <v>28 декабря 2020</v>
      </c>
      <c r="B86" s="46"/>
      <c r="C86" s="46"/>
      <c r="D86" s="46"/>
      <c r="E86" s="46"/>
      <c r="F86" s="46"/>
      <c r="G86" s="46"/>
      <c r="H86" s="55"/>
      <c r="I86" s="56"/>
      <c r="J86" s="56"/>
      <c r="K86" s="57"/>
      <c r="L86" s="57"/>
      <c r="M86" s="35"/>
      <c r="O86" s="57"/>
    </row>
    <row r="87" spans="1:21" ht="23.25" hidden="1" customHeight="1">
      <c r="B87" s="46"/>
      <c r="C87" s="46"/>
      <c r="D87" s="46"/>
      <c r="E87" s="46"/>
      <c r="F87" s="46"/>
      <c r="G87" s="46"/>
      <c r="H87" s="46"/>
      <c r="I87" s="55"/>
      <c r="J87" s="56"/>
      <c r="K87" s="56"/>
      <c r="L87" s="57"/>
      <c r="M87" s="57"/>
      <c r="N87" s="57"/>
      <c r="O87" s="57"/>
      <c r="P87" s="58"/>
      <c r="Q87" s="58"/>
      <c r="R87" s="58"/>
      <c r="S87" s="58"/>
      <c r="T87" s="58"/>
    </row>
    <row r="88" spans="1:21" hidden="1">
      <c r="B88" s="34"/>
      <c r="C88" s="34"/>
      <c r="D88" s="34"/>
      <c r="E88" s="34"/>
      <c r="F88" s="34"/>
      <c r="G88" s="34"/>
      <c r="H88" s="52"/>
      <c r="I88" s="52"/>
      <c r="J88" s="34"/>
      <c r="K88" s="34"/>
      <c r="L88" s="35"/>
      <c r="M88" s="35">
        <f>48287700+6909</f>
        <v>48294609</v>
      </c>
      <c r="N88" s="35">
        <v>51732369</v>
      </c>
      <c r="O88" s="35"/>
      <c r="P88" s="58"/>
      <c r="Q88" s="58"/>
      <c r="R88" s="58">
        <v>51766367</v>
      </c>
      <c r="S88" s="58"/>
      <c r="T88" s="58">
        <v>50488376.200000003</v>
      </c>
    </row>
    <row r="89" spans="1:21" hidden="1">
      <c r="J89" s="58"/>
      <c r="K89" s="58"/>
      <c r="L89" s="59"/>
      <c r="M89" s="59" t="s">
        <v>169</v>
      </c>
      <c r="N89" s="59" t="s">
        <v>170</v>
      </c>
      <c r="O89" s="59"/>
      <c r="P89" s="58"/>
      <c r="Q89" s="58"/>
      <c r="R89" s="58" t="s">
        <v>171</v>
      </c>
      <c r="S89" s="58"/>
      <c r="T89" s="58" t="s">
        <v>171</v>
      </c>
    </row>
    <row r="90" spans="1:21" hidden="1">
      <c r="J90" s="58"/>
      <c r="K90" s="58"/>
      <c r="L90" s="59"/>
      <c r="M90" s="59">
        <v>44653700</v>
      </c>
      <c r="N90" s="59">
        <v>1903045.8</v>
      </c>
      <c r="O90" s="59"/>
      <c r="P90" s="58"/>
      <c r="Q90" s="58"/>
      <c r="R90" s="58">
        <v>666225.37</v>
      </c>
      <c r="S90" s="58"/>
      <c r="T90" s="58">
        <f>3248200+17205.03</f>
        <v>3265405.03</v>
      </c>
    </row>
    <row r="91" spans="1:21" hidden="1">
      <c r="J91" s="58"/>
      <c r="K91" s="58"/>
      <c r="L91" s="59"/>
      <c r="M91" s="59" t="s">
        <v>172</v>
      </c>
      <c r="N91" s="59" t="s">
        <v>173</v>
      </c>
      <c r="O91" s="59"/>
      <c r="P91" s="58"/>
      <c r="Q91" s="58"/>
      <c r="R91" s="58" t="s">
        <v>172</v>
      </c>
      <c r="S91" s="58"/>
      <c r="T91" s="58" t="s">
        <v>174</v>
      </c>
    </row>
    <row r="92" spans="1:21" hidden="1">
      <c r="J92" s="58"/>
      <c r="K92" s="58"/>
      <c r="L92" s="59"/>
      <c r="M92" s="59">
        <f>M88-M90</f>
        <v>3640909</v>
      </c>
      <c r="N92" s="59">
        <v>3437760</v>
      </c>
      <c r="O92" s="59"/>
      <c r="P92" s="58"/>
      <c r="Q92" s="60">
        <f>M92+N92</f>
        <v>7078669</v>
      </c>
      <c r="R92" s="58">
        <v>33998</v>
      </c>
      <c r="S92" s="58" t="s">
        <v>175</v>
      </c>
      <c r="T92" s="58">
        <v>-583687.6</v>
      </c>
      <c r="U92" s="30">
        <f>T92</f>
        <v>-583687.6</v>
      </c>
    </row>
    <row r="93" spans="1:21" hidden="1">
      <c r="J93" s="58"/>
      <c r="K93" s="58"/>
      <c r="L93" s="59"/>
      <c r="M93" s="59"/>
      <c r="N93" s="59"/>
      <c r="O93" s="59"/>
      <c r="P93" s="58"/>
      <c r="Q93" s="58"/>
      <c r="R93" s="58"/>
      <c r="S93" s="58"/>
      <c r="T93" s="58"/>
    </row>
    <row r="94" spans="1:21" hidden="1">
      <c r="J94" s="58"/>
      <c r="K94" s="58"/>
      <c r="L94" s="59">
        <v>211</v>
      </c>
      <c r="M94" s="59">
        <v>2798400</v>
      </c>
      <c r="N94" s="59">
        <v>1196820</v>
      </c>
      <c r="O94" s="59">
        <v>211</v>
      </c>
      <c r="P94" s="58"/>
      <c r="Q94" s="60">
        <f>M94+N94</f>
        <v>3995220</v>
      </c>
      <c r="R94" s="58">
        <f>R92-R90</f>
        <v>-632227.37</v>
      </c>
      <c r="S94" s="60">
        <f>Q94+R94</f>
        <v>3362992.63</v>
      </c>
      <c r="T94" s="58">
        <f>-2646705.03-583687.6</f>
        <v>-3230392.63</v>
      </c>
      <c r="U94" s="36">
        <f>S94+T94</f>
        <v>132600</v>
      </c>
    </row>
    <row r="95" spans="1:21" hidden="1">
      <c r="J95" s="58"/>
      <c r="K95" s="58"/>
      <c r="L95" s="59">
        <v>213</v>
      </c>
      <c r="M95" s="59">
        <v>842509</v>
      </c>
      <c r="N95" s="59">
        <f>N96-N94</f>
        <v>337894.19999999995</v>
      </c>
      <c r="O95" s="59">
        <v>213</v>
      </c>
      <c r="P95" s="58"/>
      <c r="Q95" s="60">
        <f>M95+N95</f>
        <v>1180403.2</v>
      </c>
      <c r="R95" s="58"/>
      <c r="S95" s="60">
        <f>Q95+R95</f>
        <v>1180403.2</v>
      </c>
      <c r="T95" s="58">
        <v>-618700</v>
      </c>
      <c r="U95" s="36">
        <f>S95+T95</f>
        <v>561703.19999999995</v>
      </c>
    </row>
    <row r="96" spans="1:21" hidden="1">
      <c r="J96" s="58"/>
      <c r="K96" s="58"/>
      <c r="L96" s="59"/>
      <c r="M96" s="59">
        <f>M94+M95</f>
        <v>3640909</v>
      </c>
      <c r="N96" s="59">
        <v>1534714.2</v>
      </c>
      <c r="O96" s="59" t="s">
        <v>176</v>
      </c>
      <c r="P96" s="58"/>
      <c r="Q96" s="60">
        <f>M96+N96</f>
        <v>5175623.2</v>
      </c>
      <c r="R96" s="58">
        <f>R94+R95</f>
        <v>-632227.37</v>
      </c>
      <c r="S96" s="60">
        <f>Q96+R96</f>
        <v>4543395.83</v>
      </c>
      <c r="T96" s="58">
        <f>T94+T95</f>
        <v>-3849092.63</v>
      </c>
      <c r="U96" s="36">
        <f>S96+T96</f>
        <v>694303.20000000019</v>
      </c>
    </row>
    <row r="97" spans="8:21" hidden="1">
      <c r="J97" s="58"/>
      <c r="K97" s="58"/>
      <c r="L97" s="59"/>
      <c r="M97" s="59"/>
      <c r="N97" s="59"/>
      <c r="O97" s="59"/>
      <c r="P97" s="58"/>
      <c r="Q97" s="58"/>
      <c r="R97" s="58"/>
      <c r="S97" s="58"/>
      <c r="T97" s="58"/>
      <c r="U97" s="36">
        <f>U92-U96</f>
        <v>-1277990.8000000003</v>
      </c>
    </row>
    <row r="98" spans="8:21" hidden="1">
      <c r="J98" s="58"/>
      <c r="K98" s="58"/>
      <c r="L98" s="59"/>
      <c r="M98" s="59"/>
      <c r="N98" s="59"/>
      <c r="O98" s="59"/>
      <c r="P98" s="58"/>
      <c r="Q98" s="58"/>
      <c r="R98" s="58"/>
      <c r="S98" s="58"/>
      <c r="T98" s="58"/>
    </row>
    <row r="99" spans="8:21" ht="20.25" customHeight="1">
      <c r="H99" s="277" t="s">
        <v>177</v>
      </c>
      <c r="I99" s="277"/>
      <c r="J99" s="58"/>
      <c r="K99" s="58"/>
      <c r="L99" s="59"/>
      <c r="M99" s="59"/>
      <c r="N99" s="59"/>
      <c r="O99" s="59"/>
      <c r="P99" s="58"/>
      <c r="Q99" s="58" t="s">
        <v>178</v>
      </c>
      <c r="R99" s="58">
        <f>R100+R101</f>
        <v>192607</v>
      </c>
      <c r="S99" s="58"/>
      <c r="T99" s="58"/>
    </row>
    <row r="100" spans="8:21">
      <c r="J100" s="58"/>
      <c r="K100" s="58"/>
      <c r="L100" s="59"/>
      <c r="M100" s="59"/>
      <c r="N100" s="59"/>
      <c r="O100" s="59"/>
      <c r="P100" s="58"/>
      <c r="Q100" s="58">
        <v>211</v>
      </c>
      <c r="R100" s="58">
        <v>147932</v>
      </c>
      <c r="S100" s="58"/>
      <c r="T100" s="58"/>
    </row>
    <row r="101" spans="8:21">
      <c r="J101" s="58"/>
      <c r="K101" s="58"/>
      <c r="L101" s="59"/>
      <c r="M101" s="59"/>
      <c r="N101" s="59"/>
      <c r="O101" s="59"/>
      <c r="P101" s="58"/>
      <c r="Q101" s="58">
        <v>213</v>
      </c>
      <c r="R101" s="58">
        <v>44675</v>
      </c>
      <c r="S101" s="58"/>
      <c r="T101" s="58"/>
    </row>
    <row r="102" spans="8:21">
      <c r="J102" s="58"/>
      <c r="K102" s="58"/>
      <c r="L102" s="59"/>
      <c r="M102" s="59"/>
      <c r="N102" s="59"/>
      <c r="O102" s="59"/>
      <c r="P102" s="58"/>
      <c r="Q102" s="58"/>
      <c r="R102" s="58"/>
      <c r="S102" s="58"/>
      <c r="T102" s="58"/>
    </row>
    <row r="103" spans="8:21">
      <c r="J103" s="58"/>
      <c r="K103" s="58"/>
      <c r="L103" s="59"/>
      <c r="M103" s="59"/>
      <c r="N103" s="59"/>
      <c r="O103" s="59"/>
      <c r="P103" s="58"/>
      <c r="Q103" s="58"/>
      <c r="R103" s="58"/>
      <c r="S103" s="58"/>
      <c r="T103" s="58"/>
    </row>
    <row r="104" spans="8:21">
      <c r="J104" s="58"/>
      <c r="K104" s="58"/>
      <c r="L104" s="59"/>
      <c r="M104" s="59"/>
      <c r="N104" s="59"/>
      <c r="O104" s="59"/>
      <c r="P104" s="58"/>
      <c r="Q104" s="58"/>
      <c r="R104" s="58"/>
      <c r="S104" s="58"/>
      <c r="T104" s="58"/>
    </row>
  </sheetData>
  <mergeCells count="105">
    <mergeCell ref="I37:K37"/>
    <mergeCell ref="H99:I99"/>
    <mergeCell ref="B68:K68"/>
    <mergeCell ref="F81:H81"/>
    <mergeCell ref="J81:L81"/>
    <mergeCell ref="B69:K69"/>
    <mergeCell ref="B70:K70"/>
    <mergeCell ref="B71:K71"/>
    <mergeCell ref="B72:K72"/>
    <mergeCell ref="B73:K73"/>
    <mergeCell ref="B74:K74"/>
    <mergeCell ref="C75:K75"/>
    <mergeCell ref="A76:K76"/>
    <mergeCell ref="I54:K54"/>
    <mergeCell ref="B48:G48"/>
    <mergeCell ref="I48:K48"/>
    <mergeCell ref="B64:K64"/>
    <mergeCell ref="B67:J67"/>
    <mergeCell ref="B62:K62"/>
    <mergeCell ref="B58:K58"/>
    <mergeCell ref="B59:K59"/>
    <mergeCell ref="B60:K60"/>
    <mergeCell ref="B61:K61"/>
    <mergeCell ref="B63:K63"/>
    <mergeCell ref="B29:G29"/>
    <mergeCell ref="I29:K29"/>
    <mergeCell ref="B41:K41"/>
    <mergeCell ref="B42:G42"/>
    <mergeCell ref="J83:L83"/>
    <mergeCell ref="F84:H84"/>
    <mergeCell ref="J84:L84"/>
    <mergeCell ref="B39:G39"/>
    <mergeCell ref="I42:K42"/>
    <mergeCell ref="B30:G30"/>
    <mergeCell ref="I30:K30"/>
    <mergeCell ref="B40:G40"/>
    <mergeCell ref="B31:G31"/>
    <mergeCell ref="I31:K31"/>
    <mergeCell ref="B32:G32"/>
    <mergeCell ref="I32:K32"/>
    <mergeCell ref="B33:G33"/>
    <mergeCell ref="B34:G34"/>
    <mergeCell ref="B35:G35"/>
    <mergeCell ref="B37:G37"/>
    <mergeCell ref="B36:G36"/>
    <mergeCell ref="I40:K40"/>
    <mergeCell ref="B38:G38"/>
    <mergeCell ref="B66:K66"/>
    <mergeCell ref="B25:K25"/>
    <mergeCell ref="B26:K26"/>
    <mergeCell ref="B23:G23"/>
    <mergeCell ref="I23:K23"/>
    <mergeCell ref="B22:G22"/>
    <mergeCell ref="I22:K22"/>
    <mergeCell ref="B27:K27"/>
    <mergeCell ref="B28:G28"/>
    <mergeCell ref="I28:K28"/>
    <mergeCell ref="B9:O9"/>
    <mergeCell ref="B10:O10"/>
    <mergeCell ref="B11:O11"/>
    <mergeCell ref="A13:A16"/>
    <mergeCell ref="B13:K16"/>
    <mergeCell ref="L13:O13"/>
    <mergeCell ref="L14:L16"/>
    <mergeCell ref="M14:O14"/>
    <mergeCell ref="M15:M16"/>
    <mergeCell ref="N15:N16"/>
    <mergeCell ref="O15:O16"/>
    <mergeCell ref="B17:K17"/>
    <mergeCell ref="B18:K18"/>
    <mergeCell ref="B19:K19"/>
    <mergeCell ref="B20:G20"/>
    <mergeCell ref="I20:K20"/>
    <mergeCell ref="B21:G21"/>
    <mergeCell ref="I21:K21"/>
    <mergeCell ref="B24:K24"/>
    <mergeCell ref="B65:K65"/>
    <mergeCell ref="B49:G49"/>
    <mergeCell ref="I49:K49"/>
    <mergeCell ref="B44:K44"/>
    <mergeCell ref="B45:G45"/>
    <mergeCell ref="I45:K45"/>
    <mergeCell ref="B46:G46"/>
    <mergeCell ref="I46:K46"/>
    <mergeCell ref="B47:G47"/>
    <mergeCell ref="I47:K47"/>
    <mergeCell ref="I38:K38"/>
    <mergeCell ref="I39:K39"/>
    <mergeCell ref="I33:K33"/>
    <mergeCell ref="I34:K34"/>
    <mergeCell ref="I35:K35"/>
    <mergeCell ref="I36:K36"/>
    <mergeCell ref="B56:K56"/>
    <mergeCell ref="B57:K57"/>
    <mergeCell ref="B50:K50"/>
    <mergeCell ref="B51:G51"/>
    <mergeCell ref="I51:K51"/>
    <mergeCell ref="B52:G52"/>
    <mergeCell ref="I52:K52"/>
    <mergeCell ref="B43:G43"/>
    <mergeCell ref="I43:K43"/>
    <mergeCell ref="B53:K53"/>
    <mergeCell ref="B55:G55"/>
    <mergeCell ref="I55:K55"/>
    <mergeCell ref="B54:G54"/>
  </mergeCells>
  <pageMargins left="0.23622047244094491" right="0.23622047244094491" top="0.74803149606299213" bottom="0.74803149606299213" header="0.31496062992125984" footer="0.31496062992125984"/>
  <pageSetup paperSize="9" scale="41" fitToHeight="3" orientation="portrait" r:id="rId1"/>
</worksheet>
</file>

<file path=xl/worksheets/sheet4.xml><?xml version="1.0" encoding="utf-8"?>
<worksheet xmlns="http://schemas.openxmlformats.org/spreadsheetml/2006/main" xmlns:r="http://schemas.openxmlformats.org/officeDocument/2006/relationships">
  <dimension ref="A2:AF242"/>
  <sheetViews>
    <sheetView view="pageBreakPreview" zoomScale="60" zoomScaleNormal="75" workbookViewId="0">
      <pane ySplit="9" topLeftCell="A172" activePane="bottomLeft" state="frozen"/>
      <selection pane="bottomLeft" activeCell="H217" sqref="H217"/>
    </sheetView>
  </sheetViews>
  <sheetFormatPr defaultRowHeight="12.75"/>
  <cols>
    <col min="1" max="1" width="4.7109375" style="30" customWidth="1"/>
    <col min="2" max="2" width="10.42578125" style="30" customWidth="1"/>
    <col min="3" max="3" width="9.140625" style="30"/>
    <col min="4" max="4" width="6.85546875" style="30" customWidth="1"/>
    <col min="5" max="5" width="6.7109375" style="30" customWidth="1"/>
    <col min="6" max="6" width="7.5703125" style="30" customWidth="1"/>
    <col min="7" max="7" width="9.140625" style="30"/>
    <col min="8" max="8" width="13.5703125" style="30" customWidth="1"/>
    <col min="9" max="9" width="4.85546875" style="30" customWidth="1"/>
    <col min="10" max="10" width="11.28515625" style="30" customWidth="1"/>
    <col min="11" max="11" width="1.5703125" style="30" hidden="1" customWidth="1"/>
    <col min="12" max="12" width="15.140625" style="31" customWidth="1"/>
    <col min="13" max="13" width="16.7109375" style="31" customWidth="1"/>
    <col min="14" max="14" width="15.42578125" style="31" customWidth="1"/>
    <col min="15" max="15" width="15.85546875" style="31" customWidth="1"/>
    <col min="16" max="16" width="15" style="31" customWidth="1"/>
    <col min="17" max="17" width="15.5703125" style="31" customWidth="1"/>
    <col min="18" max="18" width="13.85546875" style="30" customWidth="1"/>
    <col min="19" max="19" width="15" style="30" hidden="1" customWidth="1"/>
    <col min="20" max="20" width="14.85546875" style="30" hidden="1" customWidth="1"/>
    <col min="21" max="21" width="13" style="30" hidden="1" customWidth="1"/>
    <col min="22" max="22" width="11.85546875" style="30" customWidth="1"/>
    <col min="23" max="23" width="11.5703125" style="30" customWidth="1"/>
    <col min="24" max="24" width="14.140625" style="30" customWidth="1"/>
    <col min="25" max="16384" width="9.140625" style="30"/>
  </cols>
  <sheetData>
    <row r="2" spans="1:27" ht="18.75">
      <c r="B2" s="248" t="s">
        <v>179</v>
      </c>
      <c r="C2" s="248"/>
      <c r="D2" s="248"/>
      <c r="E2" s="248"/>
      <c r="F2" s="248"/>
      <c r="G2" s="248"/>
      <c r="H2" s="248"/>
      <c r="I2" s="248"/>
      <c r="J2" s="248"/>
      <c r="K2" s="248"/>
      <c r="L2" s="248"/>
      <c r="M2" s="248"/>
      <c r="N2" s="248"/>
      <c r="O2" s="248"/>
      <c r="P2" s="248"/>
      <c r="Q2" s="248"/>
    </row>
    <row r="3" spans="1:27" ht="18.75">
      <c r="B3" s="248" t="s">
        <v>138</v>
      </c>
      <c r="C3" s="248"/>
      <c r="D3" s="248"/>
      <c r="E3" s="248"/>
      <c r="F3" s="248"/>
      <c r="G3" s="248"/>
      <c r="H3" s="248"/>
      <c r="I3" s="248"/>
      <c r="J3" s="248"/>
      <c r="K3" s="248"/>
      <c r="L3" s="248"/>
      <c r="M3" s="248"/>
      <c r="N3" s="248"/>
      <c r="O3" s="248"/>
      <c r="P3" s="248"/>
      <c r="Q3" s="248"/>
    </row>
    <row r="4" spans="1:27" ht="18.75">
      <c r="B4" s="248" t="s">
        <v>337</v>
      </c>
      <c r="C4" s="248"/>
      <c r="D4" s="248"/>
      <c r="E4" s="248"/>
      <c r="F4" s="248"/>
      <c r="G4" s="248"/>
      <c r="H4" s="248"/>
      <c r="I4" s="248"/>
      <c r="J4" s="248"/>
      <c r="K4" s="248"/>
      <c r="L4" s="248"/>
      <c r="M4" s="248"/>
      <c r="N4" s="248"/>
      <c r="O4" s="248"/>
      <c r="P4" s="248"/>
      <c r="Q4" s="248"/>
      <c r="S4" s="30" t="s">
        <v>139</v>
      </c>
    </row>
    <row r="5" spans="1:27" ht="2.25" customHeight="1" thickBot="1">
      <c r="B5" s="34"/>
      <c r="C5" s="34"/>
      <c r="D5" s="34"/>
      <c r="E5" s="34"/>
      <c r="F5" s="34"/>
      <c r="G5" s="34"/>
      <c r="H5" s="34"/>
      <c r="I5" s="34"/>
      <c r="J5" s="34"/>
      <c r="K5" s="34"/>
      <c r="L5" s="35"/>
      <c r="M5" s="35"/>
      <c r="N5" s="35"/>
      <c r="O5" s="35"/>
      <c r="P5" s="35"/>
      <c r="Q5" s="35"/>
    </row>
    <row r="6" spans="1:27" ht="19.5" customHeight="1">
      <c r="A6" s="249" t="s">
        <v>140</v>
      </c>
      <c r="B6" s="249" t="s">
        <v>180</v>
      </c>
      <c r="C6" s="249" t="s">
        <v>141</v>
      </c>
      <c r="D6" s="249"/>
      <c r="E6" s="249"/>
      <c r="F6" s="249"/>
      <c r="G6" s="249"/>
      <c r="H6" s="249"/>
      <c r="I6" s="249"/>
      <c r="J6" s="249"/>
      <c r="K6" s="249"/>
      <c r="L6" s="297" t="s">
        <v>142</v>
      </c>
      <c r="M6" s="297"/>
      <c r="N6" s="297"/>
      <c r="O6" s="297"/>
      <c r="P6" s="297"/>
      <c r="Q6" s="260"/>
      <c r="R6" s="171"/>
      <c r="S6" s="171"/>
      <c r="T6" s="41"/>
      <c r="U6" s="41"/>
      <c r="V6" s="41"/>
      <c r="W6" s="41"/>
      <c r="X6" s="41"/>
      <c r="Y6" s="174"/>
      <c r="Z6" s="174"/>
      <c r="AA6" s="174"/>
    </row>
    <row r="7" spans="1:27" ht="14.25" customHeight="1">
      <c r="A7" s="250"/>
      <c r="B7" s="250"/>
      <c r="C7" s="250"/>
      <c r="D7" s="250"/>
      <c r="E7" s="250"/>
      <c r="F7" s="250"/>
      <c r="G7" s="250"/>
      <c r="H7" s="250"/>
      <c r="I7" s="250"/>
      <c r="J7" s="250"/>
      <c r="K7" s="250"/>
      <c r="L7" s="263" t="s">
        <v>143</v>
      </c>
      <c r="M7" s="298" t="s">
        <v>144</v>
      </c>
      <c r="N7" s="298"/>
      <c r="O7" s="298"/>
      <c r="P7" s="298"/>
      <c r="Q7" s="266"/>
      <c r="R7" s="169"/>
      <c r="S7" s="169"/>
      <c r="T7" s="41"/>
      <c r="U7" s="41"/>
      <c r="V7" s="41"/>
      <c r="W7" s="41"/>
      <c r="X7" s="41"/>
      <c r="Y7" s="174"/>
      <c r="Z7" s="174"/>
      <c r="AA7" s="174"/>
    </row>
    <row r="8" spans="1:27" ht="28.5" customHeight="1">
      <c r="A8" s="250"/>
      <c r="B8" s="250"/>
      <c r="C8" s="250"/>
      <c r="D8" s="250"/>
      <c r="E8" s="250"/>
      <c r="F8" s="250"/>
      <c r="G8" s="250"/>
      <c r="H8" s="250"/>
      <c r="I8" s="250"/>
      <c r="J8" s="250"/>
      <c r="K8" s="250"/>
      <c r="L8" s="264"/>
      <c r="M8" s="298" t="s">
        <v>181</v>
      </c>
      <c r="N8" s="298"/>
      <c r="O8" s="269" t="s">
        <v>146</v>
      </c>
      <c r="P8" s="298" t="s">
        <v>147</v>
      </c>
      <c r="Q8" s="266"/>
      <c r="R8" s="169"/>
      <c r="S8" s="169"/>
      <c r="T8" s="41"/>
      <c r="U8" s="41"/>
      <c r="V8" s="41"/>
      <c r="W8" s="41"/>
      <c r="X8" s="41"/>
      <c r="Y8" s="174"/>
      <c r="Z8" s="174"/>
      <c r="AA8" s="174"/>
    </row>
    <row r="9" spans="1:27" ht="38.25" customHeight="1">
      <c r="A9" s="250"/>
      <c r="B9" s="250"/>
      <c r="C9" s="250"/>
      <c r="D9" s="250"/>
      <c r="E9" s="250"/>
      <c r="F9" s="250"/>
      <c r="G9" s="250"/>
      <c r="H9" s="250"/>
      <c r="I9" s="250"/>
      <c r="J9" s="250"/>
      <c r="K9" s="250"/>
      <c r="L9" s="265"/>
      <c r="M9" s="61" t="s">
        <v>143</v>
      </c>
      <c r="N9" s="62" t="s">
        <v>182</v>
      </c>
      <c r="O9" s="270"/>
      <c r="P9" s="62" t="s">
        <v>143</v>
      </c>
      <c r="Q9" s="167" t="s">
        <v>182</v>
      </c>
      <c r="R9" s="172"/>
      <c r="S9" s="172"/>
      <c r="T9" s="172"/>
      <c r="U9" s="173"/>
      <c r="V9" s="172"/>
      <c r="W9" s="172"/>
      <c r="X9" s="172"/>
      <c r="Y9" s="175"/>
      <c r="Z9" s="176"/>
      <c r="AA9" s="177"/>
    </row>
    <row r="10" spans="1:27" ht="18.75">
      <c r="A10" s="37">
        <v>110</v>
      </c>
      <c r="B10" s="43"/>
      <c r="C10" s="284" t="s">
        <v>183</v>
      </c>
      <c r="D10" s="284"/>
      <c r="E10" s="284"/>
      <c r="F10" s="284"/>
      <c r="G10" s="284"/>
      <c r="H10" s="284"/>
      <c r="I10" s="284"/>
      <c r="J10" s="284"/>
      <c r="K10" s="284"/>
      <c r="L10" s="120">
        <f>L12+L16+L30</f>
        <v>12689905.41</v>
      </c>
      <c r="M10" s="120">
        <f t="shared" ref="M10:Q10" si="0">M12+M16+M30</f>
        <v>12444624.189999999</v>
      </c>
      <c r="N10" s="120">
        <f t="shared" si="0"/>
        <v>0</v>
      </c>
      <c r="O10" s="120">
        <f t="shared" si="0"/>
        <v>0</v>
      </c>
      <c r="P10" s="120">
        <f t="shared" si="0"/>
        <v>245281.22</v>
      </c>
      <c r="Q10" s="178">
        <f t="shared" si="0"/>
        <v>0</v>
      </c>
      <c r="R10" s="41"/>
      <c r="S10" s="38">
        <f>S12+S31</f>
        <v>38618400</v>
      </c>
      <c r="T10" s="41"/>
      <c r="U10" s="41"/>
      <c r="V10" s="41"/>
      <c r="W10" s="41"/>
      <c r="X10" s="41"/>
    </row>
    <row r="11" spans="1:27" ht="21" customHeight="1">
      <c r="A11" s="37"/>
      <c r="B11" s="242" t="s">
        <v>184</v>
      </c>
      <c r="C11" s="243"/>
      <c r="D11" s="243"/>
      <c r="E11" s="243"/>
      <c r="F11" s="243"/>
      <c r="G11" s="243"/>
      <c r="H11" s="243"/>
      <c r="I11" s="243"/>
      <c r="J11" s="243"/>
      <c r="K11" s="244"/>
      <c r="L11" s="120">
        <f t="shared" ref="L11:L30" si="1">M11+O11+P11</f>
        <v>0</v>
      </c>
      <c r="M11" s="38"/>
      <c r="N11" s="38"/>
      <c r="O11" s="38"/>
      <c r="P11" s="38"/>
      <c r="Q11" s="179"/>
      <c r="R11" s="41"/>
      <c r="S11" s="38"/>
      <c r="T11" s="41"/>
      <c r="U11" s="41"/>
      <c r="V11" s="41"/>
      <c r="W11" s="41"/>
      <c r="X11" s="41"/>
    </row>
    <row r="12" spans="1:27" ht="17.25" customHeight="1">
      <c r="A12" s="37"/>
      <c r="B12" s="43"/>
      <c r="C12" s="299" t="s">
        <v>185</v>
      </c>
      <c r="D12" s="299"/>
      <c r="E12" s="299"/>
      <c r="F12" s="299"/>
      <c r="G12" s="299"/>
      <c r="H12" s="299"/>
      <c r="I12" s="299"/>
      <c r="J12" s="299"/>
      <c r="K12" s="299"/>
      <c r="L12" s="120">
        <f t="shared" si="1"/>
        <v>9711039.5999999996</v>
      </c>
      <c r="M12" s="110">
        <f>M13+M14</f>
        <v>9561039.5999999996</v>
      </c>
      <c r="N12" s="110">
        <f t="shared" ref="N12:Q12" si="2">N13+N14</f>
        <v>0</v>
      </c>
      <c r="O12" s="110">
        <f t="shared" si="2"/>
        <v>0</v>
      </c>
      <c r="P12" s="110">
        <f t="shared" si="2"/>
        <v>150000</v>
      </c>
      <c r="Q12" s="180">
        <f t="shared" si="2"/>
        <v>0</v>
      </c>
      <c r="R12" s="41"/>
      <c r="S12" s="41">
        <f>29660800+160500</f>
        <v>29821300</v>
      </c>
      <c r="T12" s="185">
        <f>S12-M12</f>
        <v>20260260.399999999</v>
      </c>
      <c r="U12" s="41"/>
      <c r="V12" s="41"/>
      <c r="W12" s="41"/>
      <c r="X12" s="41"/>
    </row>
    <row r="13" spans="1:27" ht="17.25" customHeight="1">
      <c r="A13" s="93">
        <v>111</v>
      </c>
      <c r="B13" s="43">
        <v>211</v>
      </c>
      <c r="C13" s="228" t="s">
        <v>278</v>
      </c>
      <c r="D13" s="229"/>
      <c r="E13" s="229"/>
      <c r="F13" s="229"/>
      <c r="G13" s="229"/>
      <c r="H13" s="229"/>
      <c r="I13" s="229"/>
      <c r="J13" s="229"/>
      <c r="K13" s="92"/>
      <c r="L13" s="120">
        <f t="shared" si="1"/>
        <v>9601039.5999999996</v>
      </c>
      <c r="M13" s="125">
        <v>9451039.5999999996</v>
      </c>
      <c r="N13" s="125"/>
      <c r="O13" s="125"/>
      <c r="P13" s="125">
        <v>150000</v>
      </c>
      <c r="Q13" s="128"/>
      <c r="R13" s="41"/>
      <c r="S13" s="41"/>
      <c r="T13" s="185"/>
      <c r="U13" s="41"/>
      <c r="V13" s="41"/>
      <c r="W13" s="41"/>
      <c r="X13" s="41"/>
    </row>
    <row r="14" spans="1:27" ht="30.75" customHeight="1">
      <c r="A14" s="37">
        <v>111</v>
      </c>
      <c r="B14" s="43">
        <v>266</v>
      </c>
      <c r="C14" s="242" t="s">
        <v>186</v>
      </c>
      <c r="D14" s="243"/>
      <c r="E14" s="243"/>
      <c r="F14" s="243"/>
      <c r="G14" s="243"/>
      <c r="H14" s="243"/>
      <c r="I14" s="243"/>
      <c r="J14" s="243"/>
      <c r="K14" s="244"/>
      <c r="L14" s="120">
        <f t="shared" si="1"/>
        <v>110000</v>
      </c>
      <c r="M14" s="125">
        <v>110000</v>
      </c>
      <c r="N14" s="125"/>
      <c r="O14" s="125"/>
      <c r="P14" s="125"/>
      <c r="Q14" s="181">
        <v>0</v>
      </c>
      <c r="R14" s="41"/>
      <c r="S14" s="41"/>
      <c r="T14" s="185"/>
      <c r="U14" s="41"/>
      <c r="V14" s="41"/>
      <c r="W14" s="41"/>
      <c r="X14" s="41"/>
    </row>
    <row r="15" spans="1:27" ht="47.25" hidden="1" customHeight="1">
      <c r="A15" s="37"/>
      <c r="B15" s="278" t="s">
        <v>187</v>
      </c>
      <c r="C15" s="279"/>
      <c r="D15" s="279"/>
      <c r="E15" s="279"/>
      <c r="F15" s="279"/>
      <c r="G15" s="279"/>
      <c r="H15" s="279"/>
      <c r="I15" s="279"/>
      <c r="J15" s="279"/>
      <c r="K15" s="280"/>
      <c r="L15" s="120">
        <f t="shared" si="1"/>
        <v>0</v>
      </c>
      <c r="M15" s="125"/>
      <c r="N15" s="125"/>
      <c r="O15" s="125"/>
      <c r="P15" s="126"/>
      <c r="Q15" s="128"/>
      <c r="R15" s="41"/>
      <c r="S15" s="41"/>
      <c r="T15" s="185"/>
      <c r="U15" s="41"/>
      <c r="V15" s="41"/>
      <c r="W15" s="41"/>
      <c r="X15" s="41"/>
    </row>
    <row r="16" spans="1:27" ht="33" customHeight="1">
      <c r="A16" s="37">
        <v>112</v>
      </c>
      <c r="B16" s="228" t="s">
        <v>188</v>
      </c>
      <c r="C16" s="229"/>
      <c r="D16" s="229"/>
      <c r="E16" s="229"/>
      <c r="F16" s="229"/>
      <c r="G16" s="229"/>
      <c r="H16" s="229"/>
      <c r="I16" s="229"/>
      <c r="J16" s="229"/>
      <c r="K16" s="230"/>
      <c r="L16" s="120">
        <f t="shared" si="1"/>
        <v>6000</v>
      </c>
      <c r="M16" s="110">
        <f>M28+M29</f>
        <v>6000</v>
      </c>
      <c r="N16" s="110">
        <f t="shared" ref="N16:Q16" si="3">N28+N29</f>
        <v>0</v>
      </c>
      <c r="O16" s="110">
        <f t="shared" si="3"/>
        <v>0</v>
      </c>
      <c r="P16" s="110">
        <f t="shared" si="3"/>
        <v>0</v>
      </c>
      <c r="Q16" s="180">
        <f t="shared" si="3"/>
        <v>0</v>
      </c>
      <c r="R16" s="41"/>
      <c r="S16" s="41"/>
      <c r="T16" s="185"/>
      <c r="U16" s="41"/>
      <c r="V16" s="41"/>
      <c r="W16" s="41"/>
      <c r="X16" s="41"/>
    </row>
    <row r="17" spans="1:24" ht="20.25" hidden="1" customHeight="1">
      <c r="A17" s="144">
        <v>112</v>
      </c>
      <c r="B17" s="142">
        <v>212</v>
      </c>
      <c r="C17" s="288" t="s">
        <v>293</v>
      </c>
      <c r="D17" s="288"/>
      <c r="E17" s="288"/>
      <c r="F17" s="288"/>
      <c r="G17" s="288"/>
      <c r="H17" s="288"/>
      <c r="I17" s="288"/>
      <c r="J17" s="288"/>
      <c r="K17" s="288"/>
      <c r="L17" s="120">
        <f t="shared" si="1"/>
        <v>0</v>
      </c>
      <c r="M17" s="126">
        <f>SUM(M19)+N17</f>
        <v>0</v>
      </c>
      <c r="N17" s="126">
        <f t="shared" ref="N17:Q17" si="4">SUM(N19)</f>
        <v>0</v>
      </c>
      <c r="O17" s="126">
        <f t="shared" si="4"/>
        <v>0</v>
      </c>
      <c r="P17" s="126">
        <f>SUM(P19)+Q17</f>
        <v>0</v>
      </c>
      <c r="Q17" s="128">
        <f t="shared" si="4"/>
        <v>0</v>
      </c>
      <c r="R17" s="41"/>
      <c r="S17" s="41"/>
      <c r="T17" s="41"/>
      <c r="U17" s="41"/>
      <c r="V17" s="41"/>
      <c r="W17" s="41"/>
      <c r="X17" s="41"/>
    </row>
    <row r="18" spans="1:24" ht="15.75" hidden="1">
      <c r="A18" s="41"/>
      <c r="B18" s="278" t="s">
        <v>189</v>
      </c>
      <c r="C18" s="279"/>
      <c r="D18" s="279"/>
      <c r="E18" s="279"/>
      <c r="F18" s="279"/>
      <c r="G18" s="279"/>
      <c r="H18" s="279"/>
      <c r="I18" s="279"/>
      <c r="J18" s="279"/>
      <c r="K18" s="280"/>
      <c r="L18" s="120">
        <f t="shared" si="1"/>
        <v>0</v>
      </c>
      <c r="M18" s="126"/>
      <c r="N18" s="126"/>
      <c r="O18" s="126"/>
      <c r="P18" s="126"/>
      <c r="Q18" s="128"/>
      <c r="R18" s="41"/>
      <c r="S18" s="41"/>
      <c r="T18" s="41"/>
      <c r="U18" s="41"/>
      <c r="V18" s="41"/>
      <c r="W18" s="41"/>
      <c r="X18" s="41"/>
    </row>
    <row r="19" spans="1:24" ht="15" hidden="1" customHeight="1">
      <c r="A19" s="41"/>
      <c r="B19" s="233"/>
      <c r="C19" s="234"/>
      <c r="D19" s="234"/>
      <c r="E19" s="234"/>
      <c r="F19" s="234"/>
      <c r="G19" s="234"/>
      <c r="H19" s="234"/>
      <c r="I19" s="234"/>
      <c r="J19" s="234"/>
      <c r="K19" s="235"/>
      <c r="L19" s="120">
        <f t="shared" si="1"/>
        <v>0</v>
      </c>
      <c r="M19" s="126"/>
      <c r="N19" s="126"/>
      <c r="O19" s="126"/>
      <c r="P19" s="126"/>
      <c r="Q19" s="128"/>
      <c r="R19" s="41"/>
      <c r="S19" s="41"/>
      <c r="T19" s="41"/>
      <c r="U19" s="41"/>
      <c r="V19" s="41"/>
      <c r="W19" s="41"/>
      <c r="X19" s="41"/>
    </row>
    <row r="20" spans="1:24" ht="18.75" hidden="1" customHeight="1">
      <c r="A20" s="37">
        <v>112</v>
      </c>
      <c r="B20" s="142">
        <v>222</v>
      </c>
      <c r="C20" s="288" t="s">
        <v>190</v>
      </c>
      <c r="D20" s="288"/>
      <c r="E20" s="288"/>
      <c r="F20" s="288"/>
      <c r="G20" s="288"/>
      <c r="H20" s="288"/>
      <c r="I20" s="288"/>
      <c r="J20" s="288"/>
      <c r="K20" s="288"/>
      <c r="L20" s="120">
        <f t="shared" si="1"/>
        <v>0</v>
      </c>
      <c r="M20" s="126">
        <f>M21+N20</f>
        <v>0</v>
      </c>
      <c r="N20" s="126">
        <f>N21</f>
        <v>0</v>
      </c>
      <c r="O20" s="126">
        <f>O21</f>
        <v>0</v>
      </c>
      <c r="P20" s="126">
        <f>P21+Q20</f>
        <v>0</v>
      </c>
      <c r="Q20" s="128">
        <f t="shared" ref="Q20" si="5">Q21</f>
        <v>0</v>
      </c>
      <c r="R20" s="41"/>
      <c r="S20" s="41"/>
      <c r="T20" s="41"/>
      <c r="U20" s="41"/>
      <c r="V20" s="41"/>
      <c r="W20" s="41"/>
      <c r="X20" s="41"/>
    </row>
    <row r="21" spans="1:24" ht="21" hidden="1" customHeight="1">
      <c r="A21" s="41"/>
      <c r="B21" s="273" t="s">
        <v>191</v>
      </c>
      <c r="C21" s="291"/>
      <c r="D21" s="291"/>
      <c r="E21" s="291"/>
      <c r="F21" s="291"/>
      <c r="G21" s="291"/>
      <c r="H21" s="291"/>
      <c r="I21" s="291"/>
      <c r="J21" s="291"/>
      <c r="K21" s="291"/>
      <c r="L21" s="120">
        <f t="shared" si="1"/>
        <v>0</v>
      </c>
      <c r="M21" s="126"/>
      <c r="N21" s="126"/>
      <c r="O21" s="126"/>
      <c r="P21" s="126"/>
      <c r="Q21" s="128"/>
      <c r="R21" s="41"/>
      <c r="S21" s="41"/>
      <c r="T21" s="41"/>
      <c r="U21" s="41"/>
      <c r="V21" s="41"/>
      <c r="W21" s="41"/>
      <c r="X21" s="41"/>
    </row>
    <row r="22" spans="1:24" ht="12.75" hidden="1" customHeight="1">
      <c r="A22" s="41"/>
      <c r="B22" s="273"/>
      <c r="C22" s="291"/>
      <c r="D22" s="291"/>
      <c r="E22" s="291"/>
      <c r="F22" s="291"/>
      <c r="G22" s="291"/>
      <c r="H22" s="291"/>
      <c r="I22" s="291"/>
      <c r="J22" s="291"/>
      <c r="K22" s="291"/>
      <c r="L22" s="120">
        <f t="shared" si="1"/>
        <v>0</v>
      </c>
      <c r="M22" s="126"/>
      <c r="N22" s="126"/>
      <c r="O22" s="126"/>
      <c r="P22" s="126"/>
      <c r="Q22" s="128"/>
      <c r="R22" s="41"/>
      <c r="S22" s="41"/>
      <c r="T22" s="41"/>
      <c r="U22" s="41"/>
      <c r="V22" s="41"/>
      <c r="W22" s="41"/>
      <c r="X22" s="41"/>
    </row>
    <row r="23" spans="1:24" ht="15.75" hidden="1" customHeight="1">
      <c r="A23" s="37">
        <v>112</v>
      </c>
      <c r="B23" s="142">
        <v>226</v>
      </c>
      <c r="C23" s="288" t="s">
        <v>192</v>
      </c>
      <c r="D23" s="288"/>
      <c r="E23" s="288"/>
      <c r="F23" s="288"/>
      <c r="G23" s="288"/>
      <c r="H23" s="288"/>
      <c r="I23" s="288"/>
      <c r="J23" s="288"/>
      <c r="K23" s="288"/>
      <c r="L23" s="120">
        <f t="shared" si="1"/>
        <v>0</v>
      </c>
      <c r="M23" s="126">
        <f>SUM(M24:M26)+N23</f>
        <v>0</v>
      </c>
      <c r="N23" s="126">
        <f t="shared" ref="N23:Q23" si="6">SUM(N24:N26)</f>
        <v>0</v>
      </c>
      <c r="O23" s="126">
        <f t="shared" si="6"/>
        <v>0</v>
      </c>
      <c r="P23" s="126">
        <f>SUM(P24:P26)+Q23</f>
        <v>0</v>
      </c>
      <c r="Q23" s="128">
        <f t="shared" si="6"/>
        <v>0</v>
      </c>
      <c r="R23" s="41"/>
      <c r="S23" s="41"/>
      <c r="T23" s="41"/>
      <c r="U23" s="41"/>
      <c r="V23" s="41"/>
      <c r="W23" s="41"/>
      <c r="X23" s="41"/>
    </row>
    <row r="24" spans="1:24" ht="51.75" hidden="1" customHeight="1">
      <c r="A24" s="37"/>
      <c r="B24" s="278" t="s">
        <v>193</v>
      </c>
      <c r="C24" s="279"/>
      <c r="D24" s="279"/>
      <c r="E24" s="279"/>
      <c r="F24" s="279"/>
      <c r="G24" s="279"/>
      <c r="H24" s="279"/>
      <c r="I24" s="279"/>
      <c r="J24" s="279"/>
      <c r="K24" s="280"/>
      <c r="L24" s="120">
        <f t="shared" si="1"/>
        <v>0</v>
      </c>
      <c r="M24" s="126"/>
      <c r="N24" s="126"/>
      <c r="O24" s="126"/>
      <c r="P24" s="126"/>
      <c r="Q24" s="128"/>
      <c r="R24" s="41"/>
      <c r="S24" s="41"/>
      <c r="T24" s="41"/>
      <c r="U24" s="41"/>
      <c r="V24" s="41"/>
      <c r="W24" s="41"/>
      <c r="X24" s="41"/>
    </row>
    <row r="25" spans="1:24" ht="32.25" hidden="1" customHeight="1">
      <c r="A25" s="37"/>
      <c r="B25" s="280" t="s">
        <v>194</v>
      </c>
      <c r="C25" s="288"/>
      <c r="D25" s="288"/>
      <c r="E25" s="288"/>
      <c r="F25" s="288"/>
      <c r="G25" s="288"/>
      <c r="H25" s="288"/>
      <c r="I25" s="288"/>
      <c r="J25" s="288"/>
      <c r="K25" s="288"/>
      <c r="L25" s="120">
        <f t="shared" si="1"/>
        <v>0</v>
      </c>
      <c r="M25" s="126"/>
      <c r="N25" s="126"/>
      <c r="O25" s="126"/>
      <c r="P25" s="126"/>
      <c r="Q25" s="128"/>
      <c r="R25" s="41"/>
      <c r="S25" s="41"/>
      <c r="T25" s="41"/>
      <c r="U25" s="41"/>
      <c r="V25" s="41"/>
      <c r="W25" s="41"/>
      <c r="X25" s="41"/>
    </row>
    <row r="26" spans="1:24" ht="22.5" hidden="1" customHeight="1">
      <c r="A26" s="37"/>
      <c r="B26" s="278" t="s">
        <v>195</v>
      </c>
      <c r="C26" s="279"/>
      <c r="D26" s="279"/>
      <c r="E26" s="279"/>
      <c r="F26" s="279"/>
      <c r="G26" s="279"/>
      <c r="H26" s="279"/>
      <c r="I26" s="279"/>
      <c r="J26" s="279"/>
      <c r="K26" s="280"/>
      <c r="L26" s="120">
        <f t="shared" si="1"/>
        <v>0</v>
      </c>
      <c r="M26" s="126"/>
      <c r="N26" s="126"/>
      <c r="O26" s="126"/>
      <c r="P26" s="126"/>
      <c r="Q26" s="128"/>
      <c r="R26" s="41"/>
      <c r="S26" s="41"/>
      <c r="T26" s="41"/>
      <c r="U26" s="41"/>
      <c r="V26" s="41"/>
      <c r="W26" s="41"/>
      <c r="X26" s="41"/>
    </row>
    <row r="27" spans="1:24" ht="19.5" hidden="1" customHeight="1">
      <c r="A27" s="37">
        <v>112</v>
      </c>
      <c r="B27" s="141">
        <v>226</v>
      </c>
      <c r="C27" s="279" t="s">
        <v>293</v>
      </c>
      <c r="D27" s="279"/>
      <c r="E27" s="279"/>
      <c r="F27" s="279"/>
      <c r="G27" s="279"/>
      <c r="H27" s="279"/>
      <c r="I27" s="279"/>
      <c r="J27" s="279"/>
      <c r="K27" s="143"/>
      <c r="L27" s="120">
        <f t="shared" si="1"/>
        <v>0</v>
      </c>
      <c r="M27" s="126">
        <v>0</v>
      </c>
      <c r="N27" s="126">
        <v>0</v>
      </c>
      <c r="O27" s="126">
        <v>0</v>
      </c>
      <c r="P27" s="126">
        <v>0</v>
      </c>
      <c r="Q27" s="128">
        <v>0</v>
      </c>
      <c r="R27" s="41"/>
      <c r="S27" s="41"/>
      <c r="T27" s="41"/>
      <c r="U27" s="41"/>
      <c r="V27" s="41"/>
      <c r="W27" s="41"/>
      <c r="X27" s="41"/>
    </row>
    <row r="28" spans="1:24" ht="19.5" customHeight="1">
      <c r="A28" s="144">
        <v>112</v>
      </c>
      <c r="B28" s="141">
        <v>266</v>
      </c>
      <c r="C28" s="279" t="s">
        <v>294</v>
      </c>
      <c r="D28" s="279"/>
      <c r="E28" s="279"/>
      <c r="F28" s="279"/>
      <c r="G28" s="279"/>
      <c r="H28" s="279"/>
      <c r="I28" s="279"/>
      <c r="J28" s="279"/>
      <c r="K28" s="143"/>
      <c r="L28" s="120">
        <f t="shared" si="1"/>
        <v>6000</v>
      </c>
      <c r="M28" s="126">
        <v>6000</v>
      </c>
      <c r="N28" s="126">
        <v>0</v>
      </c>
      <c r="O28" s="126">
        <v>0</v>
      </c>
      <c r="P28" s="126">
        <v>0</v>
      </c>
      <c r="Q28" s="128">
        <v>0</v>
      </c>
      <c r="R28" s="41"/>
      <c r="S28" s="41"/>
      <c r="T28" s="41"/>
      <c r="U28" s="41"/>
      <c r="V28" s="41"/>
      <c r="W28" s="41"/>
      <c r="X28" s="41"/>
    </row>
    <row r="29" spans="1:24" ht="19.5" customHeight="1">
      <c r="A29" s="37"/>
      <c r="B29" s="163">
        <v>226</v>
      </c>
      <c r="C29" s="233" t="s">
        <v>241</v>
      </c>
      <c r="D29" s="234"/>
      <c r="E29" s="234"/>
      <c r="F29" s="234"/>
      <c r="G29" s="234"/>
      <c r="H29" s="234"/>
      <c r="I29" s="234"/>
      <c r="J29" s="235"/>
      <c r="K29" s="164"/>
      <c r="L29" s="120">
        <f t="shared" si="1"/>
        <v>0</v>
      </c>
      <c r="M29" s="126"/>
      <c r="N29" s="126"/>
      <c r="O29" s="126"/>
      <c r="P29" s="126"/>
      <c r="Q29" s="128"/>
      <c r="R29" s="41"/>
      <c r="S29" s="41"/>
      <c r="T29" s="41"/>
      <c r="U29" s="41"/>
      <c r="V29" s="41"/>
      <c r="W29" s="41"/>
      <c r="X29" s="41"/>
    </row>
    <row r="30" spans="1:24" ht="31.5" customHeight="1">
      <c r="A30" s="37">
        <v>119</v>
      </c>
      <c r="B30" s="242" t="s">
        <v>196</v>
      </c>
      <c r="C30" s="243"/>
      <c r="D30" s="243"/>
      <c r="E30" s="243"/>
      <c r="F30" s="243"/>
      <c r="G30" s="243"/>
      <c r="H30" s="243"/>
      <c r="I30" s="243"/>
      <c r="J30" s="243"/>
      <c r="K30" s="244"/>
      <c r="L30" s="120">
        <f t="shared" si="1"/>
        <v>2972865.81</v>
      </c>
      <c r="M30" s="106">
        <f>M31</f>
        <v>2877584.59</v>
      </c>
      <c r="N30" s="106">
        <f t="shared" ref="N30:Q30" si="7">N31</f>
        <v>0</v>
      </c>
      <c r="O30" s="106">
        <f t="shared" si="7"/>
        <v>0</v>
      </c>
      <c r="P30" s="106">
        <f t="shared" si="7"/>
        <v>95281.22</v>
      </c>
      <c r="Q30" s="182">
        <f t="shared" si="7"/>
        <v>0</v>
      </c>
      <c r="R30" s="41"/>
      <c r="S30" s="41"/>
      <c r="T30" s="41"/>
      <c r="U30" s="41"/>
      <c r="V30" s="41"/>
      <c r="W30" s="41"/>
      <c r="X30" s="41"/>
    </row>
    <row r="31" spans="1:24" ht="17.25" customHeight="1">
      <c r="A31" s="37">
        <v>119</v>
      </c>
      <c r="B31" s="63">
        <v>213</v>
      </c>
      <c r="C31" s="292" t="s">
        <v>197</v>
      </c>
      <c r="D31" s="292"/>
      <c r="E31" s="292"/>
      <c r="F31" s="292"/>
      <c r="G31" s="292"/>
      <c r="H31" s="292"/>
      <c r="I31" s="292"/>
      <c r="J31" s="292"/>
      <c r="K31" s="292"/>
      <c r="L31" s="120">
        <f>M31+O31+P31</f>
        <v>2972865.81</v>
      </c>
      <c r="M31" s="126">
        <v>2877584.59</v>
      </c>
      <c r="N31" s="126"/>
      <c r="O31" s="126">
        <v>0</v>
      </c>
      <c r="P31" s="126">
        <v>95281.22</v>
      </c>
      <c r="Q31" s="128">
        <v>0</v>
      </c>
      <c r="R31" s="41"/>
      <c r="S31" s="41">
        <f>8957600-160500</f>
        <v>8797100</v>
      </c>
      <c r="T31" s="185">
        <f>S31-M31</f>
        <v>5919515.4100000001</v>
      </c>
      <c r="U31" s="41"/>
      <c r="V31" s="41"/>
      <c r="W31" s="41"/>
      <c r="X31" s="41"/>
    </row>
    <row r="32" spans="1:24" ht="36" customHeight="1">
      <c r="A32" s="37"/>
      <c r="B32" s="43">
        <v>220</v>
      </c>
      <c r="C32" s="284" t="s">
        <v>198</v>
      </c>
      <c r="D32" s="284"/>
      <c r="E32" s="284"/>
      <c r="F32" s="284"/>
      <c r="G32" s="284"/>
      <c r="H32" s="284"/>
      <c r="I32" s="284"/>
      <c r="J32" s="284"/>
      <c r="K32" s="284"/>
      <c r="L32" s="120">
        <f t="shared" ref="L32:Q32" si="8">L33+L44+L51+L70++L81+L94</f>
        <v>4270741.790000001</v>
      </c>
      <c r="M32" s="120">
        <f t="shared" si="8"/>
        <v>1651783.09</v>
      </c>
      <c r="N32" s="120">
        <f t="shared" si="8"/>
        <v>0</v>
      </c>
      <c r="O32" s="120">
        <f t="shared" si="8"/>
        <v>0</v>
      </c>
      <c r="P32" s="120">
        <f t="shared" si="8"/>
        <v>2618958.7000000002</v>
      </c>
      <c r="Q32" s="178">
        <f t="shared" si="8"/>
        <v>0</v>
      </c>
      <c r="R32" s="41"/>
      <c r="S32" s="41"/>
      <c r="T32" s="41"/>
      <c r="U32" s="41"/>
      <c r="V32" s="41"/>
      <c r="W32" s="41"/>
      <c r="X32" s="41"/>
    </row>
    <row r="33" spans="1:24" ht="15.75">
      <c r="A33" s="37">
        <v>244</v>
      </c>
      <c r="B33" s="63">
        <v>221</v>
      </c>
      <c r="C33" s="292" t="s">
        <v>199</v>
      </c>
      <c r="D33" s="292"/>
      <c r="E33" s="292"/>
      <c r="F33" s="292"/>
      <c r="G33" s="292"/>
      <c r="H33" s="292"/>
      <c r="I33" s="292"/>
      <c r="J33" s="292"/>
      <c r="K33" s="292"/>
      <c r="L33" s="120">
        <f t="shared" ref="L33:L50" si="9">M33+O33+P33</f>
        <v>42720</v>
      </c>
      <c r="M33" s="111">
        <f>M35+M36+M37+M38+M39+M40+M41+M42+M43</f>
        <v>42720</v>
      </c>
      <c r="N33" s="111">
        <f t="shared" ref="N33:Q33" si="10">N35+N36+N37+N38+N39+N40+N41+N42+N43</f>
        <v>0</v>
      </c>
      <c r="O33" s="111">
        <f t="shared" si="10"/>
        <v>0</v>
      </c>
      <c r="P33" s="111">
        <f t="shared" si="10"/>
        <v>0</v>
      </c>
      <c r="Q33" s="183">
        <f t="shared" si="10"/>
        <v>0</v>
      </c>
      <c r="R33" s="41"/>
      <c r="S33" s="41">
        <v>178000</v>
      </c>
      <c r="T33" s="185">
        <f>S33-M33</f>
        <v>135280</v>
      </c>
      <c r="U33" s="41"/>
      <c r="V33" s="41"/>
      <c r="W33" s="41"/>
      <c r="X33" s="41"/>
    </row>
    <row r="34" spans="1:24" ht="39" customHeight="1">
      <c r="A34" s="41"/>
      <c r="B34" s="238" t="s">
        <v>200</v>
      </c>
      <c r="C34" s="293"/>
      <c r="D34" s="293"/>
      <c r="E34" s="293"/>
      <c r="F34" s="293"/>
      <c r="G34" s="293"/>
      <c r="H34" s="293"/>
      <c r="I34" s="42" t="s">
        <v>201</v>
      </c>
      <c r="J34" s="42" t="s">
        <v>202</v>
      </c>
      <c r="K34" s="42" t="s">
        <v>203</v>
      </c>
      <c r="L34" s="159"/>
      <c r="M34" s="158"/>
      <c r="N34" s="158"/>
      <c r="O34" s="158"/>
      <c r="P34" s="158"/>
      <c r="Q34" s="184"/>
      <c r="R34" s="41"/>
      <c r="S34" s="41"/>
      <c r="T34" s="41"/>
      <c r="U34" s="41"/>
      <c r="V34" s="41"/>
      <c r="W34" s="41"/>
      <c r="X34" s="41"/>
    </row>
    <row r="35" spans="1:24" ht="15.75">
      <c r="A35" s="41"/>
      <c r="B35" s="280" t="s">
        <v>204</v>
      </c>
      <c r="C35" s="288"/>
      <c r="D35" s="288"/>
      <c r="E35" s="288"/>
      <c r="F35" s="288"/>
      <c r="G35" s="288"/>
      <c r="H35" s="288"/>
      <c r="I35" s="64">
        <v>2</v>
      </c>
      <c r="J35" s="64"/>
      <c r="K35" s="64"/>
      <c r="L35" s="120">
        <f t="shared" si="9"/>
        <v>42720</v>
      </c>
      <c r="M35" s="126">
        <v>42720</v>
      </c>
      <c r="N35" s="126"/>
      <c r="O35" s="126"/>
      <c r="P35" s="126"/>
      <c r="Q35" s="128"/>
      <c r="R35" s="41"/>
      <c r="S35" s="41"/>
      <c r="T35" s="41"/>
      <c r="U35" s="41"/>
      <c r="V35" s="41"/>
      <c r="W35" s="41"/>
      <c r="X35" s="41"/>
    </row>
    <row r="36" spans="1:24" ht="15.75">
      <c r="A36" s="41"/>
      <c r="B36" s="280" t="s">
        <v>205</v>
      </c>
      <c r="C36" s="288"/>
      <c r="D36" s="288"/>
      <c r="E36" s="288"/>
      <c r="F36" s="288"/>
      <c r="G36" s="288"/>
      <c r="H36" s="288"/>
      <c r="I36" s="64"/>
      <c r="J36" s="64"/>
      <c r="K36" s="64"/>
      <c r="L36" s="120">
        <f t="shared" si="9"/>
        <v>0</v>
      </c>
      <c r="M36" s="126"/>
      <c r="N36" s="126"/>
      <c r="O36" s="126"/>
      <c r="P36" s="126"/>
      <c r="Q36" s="128"/>
      <c r="R36" s="41"/>
      <c r="S36" s="41"/>
      <c r="T36" s="41"/>
      <c r="U36" s="41"/>
      <c r="V36" s="41"/>
      <c r="W36" s="41"/>
      <c r="X36" s="41"/>
    </row>
    <row r="37" spans="1:24" ht="15.75" hidden="1">
      <c r="A37" s="41"/>
      <c r="B37" s="280" t="s">
        <v>206</v>
      </c>
      <c r="C37" s="288"/>
      <c r="D37" s="288"/>
      <c r="E37" s="288"/>
      <c r="F37" s="288"/>
      <c r="G37" s="288"/>
      <c r="H37" s="288"/>
      <c r="I37" s="64"/>
      <c r="J37" s="64"/>
      <c r="K37" s="64"/>
      <c r="L37" s="120">
        <f t="shared" si="9"/>
        <v>0</v>
      </c>
      <c r="M37" s="126"/>
      <c r="N37" s="126"/>
      <c r="O37" s="126"/>
      <c r="P37" s="126"/>
      <c r="Q37" s="128"/>
      <c r="R37" s="41"/>
      <c r="S37" s="41"/>
      <c r="T37" s="41"/>
      <c r="U37" s="41"/>
      <c r="V37" s="41"/>
      <c r="W37" s="185"/>
      <c r="X37" s="41"/>
    </row>
    <row r="38" spans="1:24" ht="32.25" hidden="1" customHeight="1">
      <c r="A38" s="41"/>
      <c r="B38" s="280" t="s">
        <v>207</v>
      </c>
      <c r="C38" s="288"/>
      <c r="D38" s="288"/>
      <c r="E38" s="288"/>
      <c r="F38" s="288"/>
      <c r="G38" s="288"/>
      <c r="H38" s="288"/>
      <c r="I38" s="64"/>
      <c r="J38" s="64"/>
      <c r="K38" s="64"/>
      <c r="L38" s="120">
        <f t="shared" si="9"/>
        <v>0</v>
      </c>
      <c r="M38" s="126"/>
      <c r="N38" s="126"/>
      <c r="O38" s="126"/>
      <c r="P38" s="126"/>
      <c r="Q38" s="128"/>
      <c r="R38" s="41"/>
      <c r="S38" s="41"/>
      <c r="T38" s="41"/>
      <c r="U38" s="41"/>
      <c r="V38" s="41"/>
      <c r="W38" s="185"/>
      <c r="X38" s="41"/>
    </row>
    <row r="39" spans="1:24" ht="15.75" hidden="1">
      <c r="A39" s="41"/>
      <c r="B39" s="280" t="s">
        <v>208</v>
      </c>
      <c r="C39" s="288"/>
      <c r="D39" s="288"/>
      <c r="E39" s="288"/>
      <c r="F39" s="288"/>
      <c r="G39" s="288"/>
      <c r="H39" s="288"/>
      <c r="I39" s="64"/>
      <c r="J39" s="64"/>
      <c r="K39" s="64"/>
      <c r="L39" s="120">
        <f t="shared" si="9"/>
        <v>0</v>
      </c>
      <c r="M39" s="126"/>
      <c r="N39" s="126"/>
      <c r="O39" s="126"/>
      <c r="P39" s="126"/>
      <c r="Q39" s="128"/>
      <c r="R39" s="41"/>
      <c r="S39" s="41"/>
      <c r="T39" s="41"/>
      <c r="U39" s="41"/>
      <c r="V39" s="41"/>
      <c r="W39" s="41"/>
      <c r="X39" s="41"/>
    </row>
    <row r="40" spans="1:24" ht="34.5" hidden="1" customHeight="1">
      <c r="A40" s="41"/>
      <c r="B40" s="280" t="s">
        <v>209</v>
      </c>
      <c r="C40" s="288"/>
      <c r="D40" s="288"/>
      <c r="E40" s="288"/>
      <c r="F40" s="288"/>
      <c r="G40" s="288"/>
      <c r="H40" s="288"/>
      <c r="I40" s="64"/>
      <c r="J40" s="64"/>
      <c r="K40" s="65"/>
      <c r="L40" s="120">
        <f t="shared" si="9"/>
        <v>0</v>
      </c>
      <c r="M40" s="126"/>
      <c r="N40" s="126"/>
      <c r="O40" s="126"/>
      <c r="P40" s="126"/>
      <c r="Q40" s="128"/>
      <c r="R40" s="41"/>
      <c r="S40" s="41"/>
      <c r="T40" s="41"/>
      <c r="U40" s="41"/>
      <c r="V40" s="41"/>
      <c r="W40" s="185"/>
      <c r="X40" s="41"/>
    </row>
    <row r="41" spans="1:24" ht="19.5" hidden="1" customHeight="1">
      <c r="A41" s="41"/>
      <c r="B41" s="280" t="s">
        <v>210</v>
      </c>
      <c r="C41" s="288"/>
      <c r="D41" s="288"/>
      <c r="E41" s="288"/>
      <c r="F41" s="288"/>
      <c r="G41" s="288"/>
      <c r="H41" s="288"/>
      <c r="I41" s="40"/>
      <c r="J41" s="40"/>
      <c r="K41" s="40"/>
      <c r="L41" s="120">
        <f t="shared" si="9"/>
        <v>0</v>
      </c>
      <c r="M41" s="126"/>
      <c r="N41" s="126"/>
      <c r="O41" s="126"/>
      <c r="P41" s="126"/>
      <c r="Q41" s="128"/>
      <c r="R41" s="41"/>
      <c r="S41" s="41"/>
      <c r="T41" s="41"/>
      <c r="U41" s="41"/>
      <c r="V41" s="41"/>
      <c r="W41" s="41"/>
      <c r="X41" s="41"/>
    </row>
    <row r="42" spans="1:24" ht="21.75" hidden="1" customHeight="1">
      <c r="A42" s="41"/>
      <c r="B42" s="302" t="s">
        <v>149</v>
      </c>
      <c r="C42" s="303"/>
      <c r="D42" s="303"/>
      <c r="E42" s="303"/>
      <c r="F42" s="303"/>
      <c r="G42" s="303"/>
      <c r="H42" s="303"/>
      <c r="I42" s="66"/>
      <c r="J42" s="66"/>
      <c r="K42" s="66"/>
      <c r="L42" s="120">
        <f t="shared" si="9"/>
        <v>0</v>
      </c>
      <c r="M42" s="126"/>
      <c r="N42" s="126"/>
      <c r="O42" s="126"/>
      <c r="P42" s="126"/>
      <c r="Q42" s="128"/>
      <c r="R42" s="41"/>
      <c r="S42" s="41"/>
      <c r="T42" s="41"/>
      <c r="U42" s="41"/>
      <c r="V42" s="41"/>
      <c r="W42" s="41"/>
      <c r="X42" s="41"/>
    </row>
    <row r="43" spans="1:24" ht="16.5" hidden="1" customHeight="1">
      <c r="A43" s="41"/>
      <c r="B43" s="236"/>
      <c r="C43" s="237"/>
      <c r="D43" s="237"/>
      <c r="E43" s="237"/>
      <c r="F43" s="237"/>
      <c r="G43" s="237"/>
      <c r="H43" s="237"/>
      <c r="I43" s="66"/>
      <c r="J43" s="66"/>
      <c r="K43" s="66"/>
      <c r="L43" s="120">
        <f t="shared" si="9"/>
        <v>0</v>
      </c>
      <c r="M43" s="126"/>
      <c r="N43" s="126"/>
      <c r="O43" s="126"/>
      <c r="P43" s="126"/>
      <c r="Q43" s="128"/>
      <c r="R43" s="41"/>
      <c r="S43" s="41"/>
      <c r="T43" s="41"/>
      <c r="U43" s="41"/>
      <c r="V43" s="41"/>
      <c r="W43" s="41"/>
      <c r="X43" s="41"/>
    </row>
    <row r="44" spans="1:24" ht="19.5" customHeight="1">
      <c r="A44" s="78">
        <v>244</v>
      </c>
      <c r="B44" s="78">
        <v>222</v>
      </c>
      <c r="C44" s="294" t="s">
        <v>190</v>
      </c>
      <c r="D44" s="295"/>
      <c r="E44" s="295"/>
      <c r="F44" s="295"/>
      <c r="G44" s="295"/>
      <c r="H44" s="295"/>
      <c r="I44" s="295"/>
      <c r="J44" s="295"/>
      <c r="K44" s="296"/>
      <c r="L44" s="120">
        <f t="shared" si="9"/>
        <v>0</v>
      </c>
      <c r="M44" s="111">
        <f>M45+M46+M47+M48+M49+M50</f>
        <v>0</v>
      </c>
      <c r="N44" s="111">
        <f t="shared" ref="N44:Q44" si="11">N45+N46+N47+N48+N49+N50</f>
        <v>0</v>
      </c>
      <c r="O44" s="111">
        <f t="shared" si="11"/>
        <v>0</v>
      </c>
      <c r="P44" s="111">
        <f t="shared" si="11"/>
        <v>0</v>
      </c>
      <c r="Q44" s="183">
        <f t="shared" si="11"/>
        <v>0</v>
      </c>
      <c r="R44" s="41"/>
      <c r="S44" s="41"/>
      <c r="T44" s="41"/>
      <c r="U44" s="41"/>
      <c r="V44" s="41"/>
      <c r="W44" s="41"/>
      <c r="X44" s="41"/>
    </row>
    <row r="45" spans="1:24" ht="15.75" hidden="1">
      <c r="A45" s="41"/>
      <c r="B45" s="231"/>
      <c r="C45" s="232"/>
      <c r="D45" s="232"/>
      <c r="E45" s="232"/>
      <c r="F45" s="232"/>
      <c r="G45" s="232"/>
      <c r="H45" s="232"/>
      <c r="I45" s="232"/>
      <c r="J45" s="232"/>
      <c r="K45" s="232"/>
      <c r="L45" s="120">
        <f t="shared" si="9"/>
        <v>0</v>
      </c>
      <c r="M45" s="126"/>
      <c r="N45" s="126"/>
      <c r="O45" s="126"/>
      <c r="P45" s="126"/>
      <c r="Q45" s="128"/>
      <c r="R45" s="41"/>
      <c r="S45" s="41"/>
      <c r="T45" s="41"/>
      <c r="U45" s="41"/>
      <c r="V45" s="41"/>
      <c r="W45" s="41"/>
      <c r="X45" s="41"/>
    </row>
    <row r="46" spans="1:24" ht="30.75" hidden="1" customHeight="1">
      <c r="A46" s="41"/>
      <c r="B46" s="280" t="s">
        <v>211</v>
      </c>
      <c r="C46" s="288"/>
      <c r="D46" s="288"/>
      <c r="E46" s="288"/>
      <c r="F46" s="288"/>
      <c r="G46" s="288"/>
      <c r="H46" s="288"/>
      <c r="I46" s="288"/>
      <c r="J46" s="288"/>
      <c r="K46" s="288"/>
      <c r="L46" s="120">
        <f t="shared" si="9"/>
        <v>0</v>
      </c>
      <c r="M46" s="126"/>
      <c r="N46" s="126">
        <v>0</v>
      </c>
      <c r="O46" s="126"/>
      <c r="P46" s="126"/>
      <c r="Q46" s="128"/>
      <c r="R46" s="41"/>
      <c r="S46" s="41"/>
      <c r="T46" s="41"/>
      <c r="U46" s="41"/>
      <c r="V46" s="41"/>
      <c r="W46" s="41"/>
      <c r="X46" s="41"/>
    </row>
    <row r="47" spans="1:24" ht="21" hidden="1" customHeight="1">
      <c r="A47" s="41"/>
      <c r="B47" s="278" t="s">
        <v>212</v>
      </c>
      <c r="C47" s="300"/>
      <c r="D47" s="300"/>
      <c r="E47" s="300"/>
      <c r="F47" s="300"/>
      <c r="G47" s="300"/>
      <c r="H47" s="300"/>
      <c r="I47" s="300"/>
      <c r="J47" s="300"/>
      <c r="K47" s="301"/>
      <c r="L47" s="120">
        <f t="shared" si="9"/>
        <v>0</v>
      </c>
      <c r="M47" s="126"/>
      <c r="N47" s="126"/>
      <c r="O47" s="126"/>
      <c r="P47" s="126"/>
      <c r="Q47" s="128"/>
      <c r="R47" s="41"/>
      <c r="S47" s="41"/>
      <c r="T47" s="41"/>
      <c r="U47" s="41"/>
      <c r="V47" s="41"/>
      <c r="W47" s="41"/>
      <c r="X47" s="41"/>
    </row>
    <row r="48" spans="1:24" ht="15.75" hidden="1" customHeight="1">
      <c r="A48" s="41"/>
      <c r="B48" s="278" t="s">
        <v>213</v>
      </c>
      <c r="C48" s="300"/>
      <c r="D48" s="300"/>
      <c r="E48" s="300"/>
      <c r="F48" s="300"/>
      <c r="G48" s="300"/>
      <c r="H48" s="300"/>
      <c r="I48" s="300"/>
      <c r="J48" s="300"/>
      <c r="K48" s="301"/>
      <c r="L48" s="120">
        <f t="shared" si="9"/>
        <v>0</v>
      </c>
      <c r="M48" s="126"/>
      <c r="N48" s="126"/>
      <c r="O48" s="126"/>
      <c r="P48" s="126"/>
      <c r="Q48" s="128"/>
      <c r="R48" s="41"/>
      <c r="S48" s="41"/>
      <c r="T48" s="41"/>
      <c r="U48" s="41"/>
      <c r="V48" s="41"/>
      <c r="W48" s="41"/>
      <c r="X48" s="41"/>
    </row>
    <row r="49" spans="1:24" ht="15.75" hidden="1" customHeight="1">
      <c r="A49" s="41"/>
      <c r="B49" s="278"/>
      <c r="C49" s="279"/>
      <c r="D49" s="279"/>
      <c r="E49" s="279"/>
      <c r="F49" s="279"/>
      <c r="G49" s="279"/>
      <c r="H49" s="279"/>
      <c r="I49" s="279"/>
      <c r="J49" s="279"/>
      <c r="K49" s="280"/>
      <c r="L49" s="120">
        <f t="shared" si="9"/>
        <v>0</v>
      </c>
      <c r="M49" s="126"/>
      <c r="N49" s="126"/>
      <c r="O49" s="126"/>
      <c r="P49" s="126"/>
      <c r="Q49" s="128"/>
      <c r="R49" s="41"/>
      <c r="S49" s="41"/>
      <c r="T49" s="41"/>
      <c r="U49" s="41"/>
      <c r="V49" s="41"/>
      <c r="W49" s="41"/>
      <c r="X49" s="41"/>
    </row>
    <row r="50" spans="1:24" ht="15.75" hidden="1" customHeight="1">
      <c r="A50" s="41"/>
      <c r="B50" s="233"/>
      <c r="C50" s="234"/>
      <c r="D50" s="234"/>
      <c r="E50" s="234"/>
      <c r="F50" s="234"/>
      <c r="G50" s="234"/>
      <c r="H50" s="234"/>
      <c r="I50" s="234"/>
      <c r="J50" s="234"/>
      <c r="K50" s="235"/>
      <c r="L50" s="120">
        <f t="shared" si="9"/>
        <v>0</v>
      </c>
      <c r="M50" s="126"/>
      <c r="N50" s="126"/>
      <c r="O50" s="126"/>
      <c r="P50" s="126"/>
      <c r="Q50" s="128"/>
      <c r="R50" s="41"/>
      <c r="S50" s="41"/>
      <c r="T50" s="41"/>
      <c r="U50" s="41"/>
      <c r="V50" s="41"/>
      <c r="W50" s="41"/>
      <c r="X50" s="41"/>
    </row>
    <row r="51" spans="1:24" ht="15.75">
      <c r="A51" s="37">
        <v>244</v>
      </c>
      <c r="B51" s="63">
        <v>223</v>
      </c>
      <c r="C51" s="292" t="s">
        <v>214</v>
      </c>
      <c r="D51" s="292"/>
      <c r="E51" s="292"/>
      <c r="F51" s="292"/>
      <c r="G51" s="292"/>
      <c r="H51" s="292"/>
      <c r="I51" s="292"/>
      <c r="J51" s="292"/>
      <c r="K51" s="292"/>
      <c r="L51" s="120">
        <f>M51+O51+P51</f>
        <v>1221891.1000000001</v>
      </c>
      <c r="M51" s="106">
        <f>M52+M57+M62+M67</f>
        <v>1216849.3900000001</v>
      </c>
      <c r="N51" s="106">
        <f>N52+N57+N62+N67</f>
        <v>0</v>
      </c>
      <c r="O51" s="106">
        <f>O52+O57+O62+O67</f>
        <v>0</v>
      </c>
      <c r="P51" s="106">
        <f>P52+P57+P62+P67</f>
        <v>5041.71</v>
      </c>
      <c r="Q51" s="182">
        <f>Q52+Q57+Q62+Q67+R51</f>
        <v>0</v>
      </c>
      <c r="R51" s="41"/>
      <c r="S51" s="41">
        <v>3932361</v>
      </c>
      <c r="T51" s="185">
        <f>S51-M51</f>
        <v>2715511.61</v>
      </c>
      <c r="U51" s="41"/>
      <c r="V51" s="41"/>
      <c r="W51" s="41"/>
      <c r="X51" s="41"/>
    </row>
    <row r="52" spans="1:24" ht="15.75">
      <c r="A52" s="41"/>
      <c r="B52" s="280" t="s">
        <v>215</v>
      </c>
      <c r="C52" s="288"/>
      <c r="D52" s="288"/>
      <c r="E52" s="288"/>
      <c r="F52" s="288"/>
      <c r="G52" s="288"/>
      <c r="H52" s="288"/>
      <c r="I52" s="288"/>
      <c r="J52" s="288"/>
      <c r="K52" s="288"/>
      <c r="L52" s="120">
        <f>M52+O52+P52</f>
        <v>657841.71</v>
      </c>
      <c r="M52" s="111">
        <f>M54+M55+M56</f>
        <v>652800</v>
      </c>
      <c r="N52" s="111">
        <f t="shared" ref="N52:Q52" si="12">N54+N55+N56</f>
        <v>0</v>
      </c>
      <c r="O52" s="111">
        <f t="shared" si="12"/>
        <v>0</v>
      </c>
      <c r="P52" s="111">
        <f t="shared" si="12"/>
        <v>5041.71</v>
      </c>
      <c r="Q52" s="183">
        <f t="shared" si="12"/>
        <v>0</v>
      </c>
      <c r="R52" s="41"/>
      <c r="S52" s="41"/>
      <c r="T52" s="41"/>
      <c r="U52" s="41"/>
      <c r="V52" s="22"/>
      <c r="W52" s="41"/>
      <c r="X52" s="41"/>
    </row>
    <row r="53" spans="1:24" ht="39" customHeight="1">
      <c r="A53" s="41"/>
      <c r="B53" s="236" t="s">
        <v>216</v>
      </c>
      <c r="C53" s="237"/>
      <c r="D53" s="237"/>
      <c r="E53" s="237"/>
      <c r="F53" s="237"/>
      <c r="G53" s="237"/>
      <c r="H53" s="238"/>
      <c r="I53" s="293" t="s">
        <v>217</v>
      </c>
      <c r="J53" s="293"/>
      <c r="K53" s="293"/>
      <c r="L53" s="304"/>
      <c r="M53" s="304"/>
      <c r="N53" s="304"/>
      <c r="O53" s="304"/>
      <c r="P53" s="304"/>
      <c r="Q53" s="184"/>
      <c r="R53" s="41"/>
      <c r="S53" s="41"/>
      <c r="T53" s="41"/>
      <c r="U53" s="41"/>
      <c r="V53" s="186"/>
      <c r="W53" s="41"/>
      <c r="X53" s="41"/>
    </row>
    <row r="54" spans="1:24" ht="20.100000000000001" customHeight="1">
      <c r="A54" s="41"/>
      <c r="B54" s="302" t="s">
        <v>274</v>
      </c>
      <c r="C54" s="303"/>
      <c r="D54" s="303"/>
      <c r="E54" s="303"/>
      <c r="F54" s="303"/>
      <c r="G54" s="303"/>
      <c r="H54" s="305"/>
      <c r="I54" s="306">
        <v>360.95417200000003</v>
      </c>
      <c r="J54" s="306"/>
      <c r="K54" s="306"/>
      <c r="L54" s="120">
        <f>M54+O54+P54</f>
        <v>657841.71</v>
      </c>
      <c r="M54" s="126">
        <v>652800</v>
      </c>
      <c r="N54" s="126"/>
      <c r="O54" s="126"/>
      <c r="P54" s="126">
        <v>5041.71</v>
      </c>
      <c r="Q54" s="128"/>
      <c r="R54" s="41"/>
      <c r="S54" s="41"/>
      <c r="T54" s="41"/>
      <c r="U54" s="41"/>
      <c r="V54" s="41"/>
      <c r="W54" s="41"/>
      <c r="X54" s="41"/>
    </row>
    <row r="55" spans="1:24" ht="20.100000000000001" customHeight="1">
      <c r="A55" s="41"/>
      <c r="B55" s="236"/>
      <c r="C55" s="237"/>
      <c r="D55" s="237"/>
      <c r="E55" s="237"/>
      <c r="F55" s="237"/>
      <c r="G55" s="237"/>
      <c r="H55" s="238"/>
      <c r="I55" s="306"/>
      <c r="J55" s="306"/>
      <c r="K55" s="306"/>
      <c r="L55" s="120">
        <f t="shared" ref="L55:L66" si="13">M55+O55+P55</f>
        <v>0</v>
      </c>
      <c r="M55" s="126"/>
      <c r="N55" s="126"/>
      <c r="O55" s="126"/>
      <c r="P55" s="126"/>
      <c r="Q55" s="128"/>
      <c r="R55" s="41"/>
      <c r="S55" s="41"/>
      <c r="T55" s="41"/>
      <c r="U55" s="41"/>
      <c r="V55" s="41"/>
      <c r="W55" s="41"/>
      <c r="X55" s="41"/>
    </row>
    <row r="56" spans="1:24" ht="20.100000000000001" customHeight="1">
      <c r="A56" s="41"/>
      <c r="B56" s="236"/>
      <c r="C56" s="237"/>
      <c r="D56" s="237"/>
      <c r="E56" s="237"/>
      <c r="F56" s="237"/>
      <c r="G56" s="237"/>
      <c r="H56" s="238"/>
      <c r="I56" s="307"/>
      <c r="J56" s="308"/>
      <c r="K56" s="309"/>
      <c r="L56" s="120">
        <f t="shared" si="13"/>
        <v>0</v>
      </c>
      <c r="M56" s="126"/>
      <c r="N56" s="126"/>
      <c r="O56" s="126"/>
      <c r="P56" s="126"/>
      <c r="Q56" s="128"/>
      <c r="R56" s="41"/>
      <c r="S56" s="41"/>
      <c r="T56" s="41"/>
      <c r="U56" s="41"/>
      <c r="V56" s="41"/>
      <c r="W56" s="41"/>
      <c r="X56" s="41"/>
    </row>
    <row r="57" spans="1:24" ht="30.75" customHeight="1">
      <c r="A57" s="41"/>
      <c r="B57" s="280" t="s">
        <v>218</v>
      </c>
      <c r="C57" s="288"/>
      <c r="D57" s="288"/>
      <c r="E57" s="288"/>
      <c r="F57" s="288"/>
      <c r="G57" s="288"/>
      <c r="H57" s="288"/>
      <c r="I57" s="288"/>
      <c r="J57" s="288"/>
      <c r="K57" s="288"/>
      <c r="L57" s="120">
        <f t="shared" si="13"/>
        <v>340000</v>
      </c>
      <c r="M57" s="111">
        <f>M59+M60+M61</f>
        <v>340000</v>
      </c>
      <c r="N57" s="111">
        <f t="shared" ref="N57:Q57" si="14">N59+N60+N61</f>
        <v>0</v>
      </c>
      <c r="O57" s="111">
        <f t="shared" si="14"/>
        <v>0</v>
      </c>
      <c r="P57" s="111">
        <f t="shared" si="14"/>
        <v>0</v>
      </c>
      <c r="Q57" s="183">
        <f t="shared" si="14"/>
        <v>0</v>
      </c>
      <c r="R57" s="41"/>
      <c r="S57" s="41"/>
      <c r="T57" s="41"/>
      <c r="U57" s="41"/>
      <c r="V57" s="41"/>
      <c r="W57" s="41"/>
      <c r="X57" s="41"/>
    </row>
    <row r="58" spans="1:24" ht="20.100000000000001" customHeight="1">
      <c r="A58" s="41"/>
      <c r="B58" s="236" t="s">
        <v>216</v>
      </c>
      <c r="C58" s="237"/>
      <c r="D58" s="237"/>
      <c r="E58" s="237"/>
      <c r="F58" s="237"/>
      <c r="G58" s="237"/>
      <c r="H58" s="238"/>
      <c r="I58" s="293" t="s">
        <v>219</v>
      </c>
      <c r="J58" s="293"/>
      <c r="K58" s="293"/>
      <c r="L58" s="304"/>
      <c r="M58" s="304"/>
      <c r="N58" s="304"/>
      <c r="O58" s="304"/>
      <c r="P58" s="304"/>
      <c r="Q58" s="184"/>
      <c r="R58" s="41"/>
      <c r="S58" s="41"/>
      <c r="T58" s="41"/>
      <c r="U58" s="41"/>
      <c r="V58" s="41"/>
      <c r="W58" s="41"/>
      <c r="X58" s="41"/>
    </row>
    <row r="59" spans="1:24" ht="20.100000000000001" customHeight="1">
      <c r="A59" s="41"/>
      <c r="B59" s="302" t="s">
        <v>269</v>
      </c>
      <c r="C59" s="303"/>
      <c r="D59" s="303"/>
      <c r="E59" s="303"/>
      <c r="F59" s="303"/>
      <c r="G59" s="303"/>
      <c r="H59" s="305"/>
      <c r="I59" s="236">
        <v>38283.061999999998</v>
      </c>
      <c r="J59" s="237"/>
      <c r="K59" s="238"/>
      <c r="L59" s="120">
        <f t="shared" si="13"/>
        <v>190000</v>
      </c>
      <c r="M59" s="126">
        <v>190000</v>
      </c>
      <c r="N59" s="126">
        <v>0</v>
      </c>
      <c r="O59" s="126"/>
      <c r="P59" s="126"/>
      <c r="Q59" s="128"/>
      <c r="R59" s="41"/>
      <c r="S59" s="41"/>
      <c r="T59" s="41"/>
      <c r="U59" s="41"/>
      <c r="V59" s="41"/>
      <c r="W59" s="41"/>
      <c r="X59" s="41"/>
    </row>
    <row r="60" spans="1:24" ht="20.100000000000001" customHeight="1">
      <c r="A60" s="41"/>
      <c r="B60" s="302" t="s">
        <v>270</v>
      </c>
      <c r="C60" s="303"/>
      <c r="D60" s="303"/>
      <c r="E60" s="303"/>
      <c r="F60" s="303"/>
      <c r="G60" s="303"/>
      <c r="H60" s="305"/>
      <c r="I60" s="293">
        <v>40144.720999999998</v>
      </c>
      <c r="J60" s="293"/>
      <c r="K60" s="293"/>
      <c r="L60" s="120">
        <f t="shared" si="13"/>
        <v>150000</v>
      </c>
      <c r="M60" s="126">
        <v>150000</v>
      </c>
      <c r="N60" s="126"/>
      <c r="O60" s="126"/>
      <c r="P60" s="126"/>
      <c r="Q60" s="128"/>
      <c r="R60" s="41"/>
      <c r="S60" s="41"/>
      <c r="T60" s="41"/>
      <c r="U60" s="41"/>
      <c r="V60" s="41"/>
      <c r="W60" s="41"/>
      <c r="X60" s="41"/>
    </row>
    <row r="61" spans="1:24" ht="20.100000000000001" customHeight="1">
      <c r="A61" s="41"/>
      <c r="B61" s="236"/>
      <c r="C61" s="237"/>
      <c r="D61" s="237"/>
      <c r="E61" s="237"/>
      <c r="F61" s="237"/>
      <c r="G61" s="237"/>
      <c r="H61" s="238"/>
      <c r="I61" s="293"/>
      <c r="J61" s="293"/>
      <c r="K61" s="293"/>
      <c r="L61" s="120">
        <f t="shared" si="13"/>
        <v>0</v>
      </c>
      <c r="M61" s="126"/>
      <c r="N61" s="126"/>
      <c r="O61" s="126"/>
      <c r="P61" s="126"/>
      <c r="Q61" s="128"/>
      <c r="R61" s="41"/>
      <c r="S61" s="41"/>
      <c r="T61" s="41"/>
      <c r="U61" s="41"/>
      <c r="V61" s="41"/>
      <c r="W61" s="41"/>
      <c r="X61" s="41"/>
    </row>
    <row r="62" spans="1:24" ht="30.75" customHeight="1">
      <c r="A62" s="41"/>
      <c r="B62" s="280" t="s">
        <v>220</v>
      </c>
      <c r="C62" s="288"/>
      <c r="D62" s="288"/>
      <c r="E62" s="288"/>
      <c r="F62" s="288"/>
      <c r="G62" s="288"/>
      <c r="H62" s="288"/>
      <c r="I62" s="288"/>
      <c r="J62" s="288"/>
      <c r="K62" s="288"/>
      <c r="L62" s="120">
        <f t="shared" si="13"/>
        <v>164049.39000000001</v>
      </c>
      <c r="M62" s="111">
        <f>M64+M65+M66</f>
        <v>164049.39000000001</v>
      </c>
      <c r="N62" s="111">
        <f t="shared" ref="N62:Q62" si="15">N64+N65+N66</f>
        <v>0</v>
      </c>
      <c r="O62" s="111">
        <f t="shared" si="15"/>
        <v>0</v>
      </c>
      <c r="P62" s="111">
        <f t="shared" si="15"/>
        <v>0</v>
      </c>
      <c r="Q62" s="183">
        <f t="shared" si="15"/>
        <v>0</v>
      </c>
      <c r="R62" s="41"/>
      <c r="S62" s="41"/>
      <c r="T62" s="41"/>
      <c r="U62" s="41"/>
      <c r="V62" s="41"/>
      <c r="W62" s="41"/>
      <c r="X62" s="41"/>
    </row>
    <row r="63" spans="1:24" ht="30.75" customHeight="1">
      <c r="A63" s="41"/>
      <c r="B63" s="238" t="s">
        <v>216</v>
      </c>
      <c r="C63" s="293"/>
      <c r="D63" s="293"/>
      <c r="E63" s="293"/>
      <c r="F63" s="293"/>
      <c r="G63" s="293"/>
      <c r="H63" s="293" t="s">
        <v>200</v>
      </c>
      <c r="I63" s="293"/>
      <c r="J63" s="293" t="s">
        <v>221</v>
      </c>
      <c r="K63" s="293"/>
      <c r="L63" s="304"/>
      <c r="M63" s="304"/>
      <c r="N63" s="304"/>
      <c r="O63" s="304"/>
      <c r="P63" s="304"/>
      <c r="Q63" s="184"/>
      <c r="R63" s="41"/>
      <c r="S63" s="41"/>
      <c r="T63" s="41"/>
      <c r="U63" s="41"/>
      <c r="V63" s="41"/>
      <c r="W63" s="41"/>
      <c r="X63" s="41"/>
    </row>
    <row r="64" spans="1:24" ht="20.100000000000001" customHeight="1">
      <c r="A64" s="41"/>
      <c r="B64" s="302" t="s">
        <v>271</v>
      </c>
      <c r="C64" s="303"/>
      <c r="D64" s="303"/>
      <c r="E64" s="303"/>
      <c r="F64" s="303"/>
      <c r="G64" s="305"/>
      <c r="H64" s="236"/>
      <c r="I64" s="238"/>
      <c r="J64" s="236">
        <v>2500</v>
      </c>
      <c r="K64" s="238"/>
      <c r="L64" s="120">
        <f t="shared" si="13"/>
        <v>24049.39</v>
      </c>
      <c r="M64" s="126">
        <v>24049.39</v>
      </c>
      <c r="N64" s="126"/>
      <c r="O64" s="126"/>
      <c r="P64" s="126"/>
      <c r="Q64" s="128"/>
      <c r="R64" s="41"/>
      <c r="S64" s="41"/>
      <c r="T64" s="41"/>
      <c r="U64" s="41"/>
      <c r="V64" s="41"/>
      <c r="W64" s="41"/>
      <c r="X64" s="41"/>
    </row>
    <row r="65" spans="1:24" ht="20.100000000000001" customHeight="1">
      <c r="A65" s="41"/>
      <c r="B65" s="302" t="s">
        <v>272</v>
      </c>
      <c r="C65" s="303"/>
      <c r="D65" s="303"/>
      <c r="E65" s="303"/>
      <c r="F65" s="303"/>
      <c r="G65" s="305"/>
      <c r="H65" s="236"/>
      <c r="I65" s="238"/>
      <c r="J65" s="236"/>
      <c r="K65" s="238"/>
      <c r="L65" s="120">
        <f t="shared" si="13"/>
        <v>140000</v>
      </c>
      <c r="M65" s="126">
        <v>140000</v>
      </c>
      <c r="N65" s="126"/>
      <c r="O65" s="126"/>
      <c r="P65" s="126"/>
      <c r="Q65" s="128"/>
      <c r="R65" s="41"/>
      <c r="S65" s="41"/>
      <c r="T65" s="41"/>
      <c r="U65" s="41"/>
      <c r="V65" s="41"/>
      <c r="W65" s="41"/>
      <c r="X65" s="41"/>
    </row>
    <row r="66" spans="1:24" ht="20.100000000000001" customHeight="1">
      <c r="A66" s="41"/>
      <c r="B66" s="236"/>
      <c r="C66" s="237"/>
      <c r="D66" s="237"/>
      <c r="E66" s="237"/>
      <c r="F66" s="237"/>
      <c r="G66" s="238"/>
      <c r="H66" s="236"/>
      <c r="I66" s="238"/>
      <c r="J66" s="236"/>
      <c r="K66" s="238"/>
      <c r="L66" s="120">
        <f t="shared" si="13"/>
        <v>0</v>
      </c>
      <c r="M66" s="126"/>
      <c r="N66" s="126"/>
      <c r="O66" s="126"/>
      <c r="P66" s="126"/>
      <c r="Q66" s="128"/>
      <c r="R66" s="41"/>
      <c r="S66" s="41"/>
      <c r="T66" s="41"/>
      <c r="U66" s="41"/>
      <c r="V66" s="41"/>
      <c r="W66" s="41"/>
      <c r="X66" s="41"/>
    </row>
    <row r="67" spans="1:24" ht="20.100000000000001" customHeight="1">
      <c r="A67" s="67"/>
      <c r="B67" s="280" t="s">
        <v>273</v>
      </c>
      <c r="C67" s="288"/>
      <c r="D67" s="288"/>
      <c r="E67" s="288"/>
      <c r="F67" s="288"/>
      <c r="G67" s="288"/>
      <c r="H67" s="288"/>
      <c r="I67" s="288"/>
      <c r="J67" s="288"/>
      <c r="K67" s="288"/>
      <c r="L67" s="120">
        <f>M67+O67+P67</f>
        <v>60000</v>
      </c>
      <c r="M67" s="111">
        <v>60000</v>
      </c>
      <c r="N67" s="111">
        <f t="shared" ref="N67:Q67" si="16">N68+N69</f>
        <v>0</v>
      </c>
      <c r="O67" s="111">
        <f t="shared" si="16"/>
        <v>0</v>
      </c>
      <c r="P67" s="111">
        <f t="shared" si="16"/>
        <v>0</v>
      </c>
      <c r="Q67" s="183">
        <f t="shared" si="16"/>
        <v>0</v>
      </c>
      <c r="R67" s="41"/>
      <c r="S67" s="41"/>
      <c r="T67" s="41"/>
      <c r="U67" s="41"/>
      <c r="V67" s="41"/>
      <c r="W67" s="41"/>
      <c r="X67" s="41"/>
    </row>
    <row r="68" spans="1:24" ht="15.75">
      <c r="A68" s="67"/>
      <c r="B68" s="278"/>
      <c r="C68" s="279"/>
      <c r="D68" s="279"/>
      <c r="E68" s="279"/>
      <c r="F68" s="279"/>
      <c r="G68" s="279"/>
      <c r="H68" s="279"/>
      <c r="I68" s="279"/>
      <c r="J68" s="279"/>
      <c r="K68" s="280"/>
      <c r="L68" s="120">
        <f t="shared" ref="L68:L69" si="17">M68+O68+P68</f>
        <v>0</v>
      </c>
      <c r="M68" s="126"/>
      <c r="N68" s="126"/>
      <c r="O68" s="126"/>
      <c r="P68" s="126"/>
      <c r="Q68" s="128"/>
      <c r="R68" s="41"/>
      <c r="S68" s="41"/>
      <c r="T68" s="41"/>
      <c r="U68" s="41"/>
      <c r="V68" s="41"/>
      <c r="W68" s="41"/>
      <c r="X68" s="41"/>
    </row>
    <row r="69" spans="1:24" ht="15.75">
      <c r="A69" s="67"/>
      <c r="B69" s="278"/>
      <c r="C69" s="279"/>
      <c r="D69" s="279"/>
      <c r="E69" s="279"/>
      <c r="F69" s="279"/>
      <c r="G69" s="279"/>
      <c r="H69" s="279"/>
      <c r="I69" s="279"/>
      <c r="J69" s="279"/>
      <c r="K69" s="280"/>
      <c r="L69" s="120">
        <f t="shared" si="17"/>
        <v>0</v>
      </c>
      <c r="M69" s="126"/>
      <c r="N69" s="126"/>
      <c r="O69" s="126"/>
      <c r="P69" s="126"/>
      <c r="Q69" s="128"/>
      <c r="R69" s="41"/>
      <c r="S69" s="41"/>
      <c r="T69" s="41"/>
      <c r="U69" s="41"/>
      <c r="V69" s="41"/>
      <c r="W69" s="41"/>
      <c r="X69" s="41"/>
    </row>
    <row r="70" spans="1:24" ht="15.75" customHeight="1">
      <c r="A70" s="310">
        <v>244</v>
      </c>
      <c r="B70" s="312">
        <v>224</v>
      </c>
      <c r="C70" s="292" t="s">
        <v>223</v>
      </c>
      <c r="D70" s="292"/>
      <c r="E70" s="292"/>
      <c r="F70" s="292"/>
      <c r="G70" s="292"/>
      <c r="H70" s="292"/>
      <c r="I70" s="292"/>
      <c r="J70" s="292"/>
      <c r="K70" s="292"/>
      <c r="L70" s="289">
        <f>M70+O70+P70</f>
        <v>0</v>
      </c>
      <c r="M70" s="340">
        <f>M72</f>
        <v>0</v>
      </c>
      <c r="N70" s="340">
        <f t="shared" ref="N70:Q70" si="18">N72</f>
        <v>0</v>
      </c>
      <c r="O70" s="340">
        <f t="shared" si="18"/>
        <v>0</v>
      </c>
      <c r="P70" s="340">
        <f t="shared" si="18"/>
        <v>0</v>
      </c>
      <c r="Q70" s="352">
        <f t="shared" si="18"/>
        <v>0</v>
      </c>
      <c r="R70" s="41"/>
      <c r="S70" s="41"/>
      <c r="T70" s="41"/>
      <c r="U70" s="41"/>
      <c r="V70" s="41"/>
      <c r="W70" s="41"/>
      <c r="X70" s="41"/>
    </row>
    <row r="71" spans="1:24" ht="15.75" customHeight="1">
      <c r="A71" s="311"/>
      <c r="B71" s="313"/>
      <c r="C71" s="292"/>
      <c r="D71" s="292"/>
      <c r="E71" s="292"/>
      <c r="F71" s="292"/>
      <c r="G71" s="292"/>
      <c r="H71" s="292"/>
      <c r="I71" s="292"/>
      <c r="J71" s="292"/>
      <c r="K71" s="292"/>
      <c r="L71" s="290"/>
      <c r="M71" s="341"/>
      <c r="N71" s="341"/>
      <c r="O71" s="341"/>
      <c r="P71" s="341"/>
      <c r="Q71" s="353"/>
      <c r="R71" s="41"/>
      <c r="S71" s="41"/>
      <c r="T71" s="41"/>
      <c r="U71" s="41"/>
      <c r="V71" s="41"/>
      <c r="W71" s="41"/>
      <c r="X71" s="41"/>
    </row>
    <row r="72" spans="1:24" ht="32.25" hidden="1" customHeight="1">
      <c r="A72" s="41"/>
      <c r="B72" s="280" t="s">
        <v>292</v>
      </c>
      <c r="C72" s="288"/>
      <c r="D72" s="288"/>
      <c r="E72" s="288"/>
      <c r="F72" s="288"/>
      <c r="G72" s="288"/>
      <c r="H72" s="288"/>
      <c r="I72" s="288"/>
      <c r="J72" s="288"/>
      <c r="K72" s="288"/>
      <c r="L72" s="289">
        <f>M72+O72+P72</f>
        <v>0</v>
      </c>
      <c r="M72" s="127">
        <v>0</v>
      </c>
      <c r="N72" s="127">
        <v>0</v>
      </c>
      <c r="O72" s="126"/>
      <c r="P72" s="126"/>
      <c r="Q72" s="128"/>
      <c r="R72" s="41"/>
      <c r="S72" s="41"/>
      <c r="T72" s="41"/>
      <c r="U72" s="41"/>
      <c r="V72" s="41"/>
      <c r="W72" s="41"/>
      <c r="X72" s="41"/>
    </row>
    <row r="73" spans="1:24" ht="33.75" hidden="1" customHeight="1">
      <c r="A73" s="41"/>
      <c r="B73" s="280" t="s">
        <v>224</v>
      </c>
      <c r="C73" s="288"/>
      <c r="D73" s="288"/>
      <c r="E73" s="288"/>
      <c r="F73" s="288"/>
      <c r="G73" s="288"/>
      <c r="H73" s="288"/>
      <c r="I73" s="288"/>
      <c r="J73" s="288"/>
      <c r="K73" s="288"/>
      <c r="L73" s="290"/>
      <c r="M73" s="127"/>
      <c r="N73" s="127"/>
      <c r="O73" s="126"/>
      <c r="P73" s="126"/>
      <c r="Q73" s="128"/>
      <c r="R73" s="41"/>
      <c r="S73" s="41"/>
      <c r="T73" s="41"/>
      <c r="U73" s="41"/>
      <c r="V73" s="41"/>
      <c r="W73" s="41"/>
      <c r="X73" s="41"/>
    </row>
    <row r="74" spans="1:24" ht="15.75" hidden="1" customHeight="1">
      <c r="A74" s="41"/>
      <c r="B74" s="293" t="s">
        <v>225</v>
      </c>
      <c r="C74" s="293"/>
      <c r="D74" s="293"/>
      <c r="E74" s="293"/>
      <c r="F74" s="293" t="s">
        <v>200</v>
      </c>
      <c r="G74" s="293"/>
      <c r="H74" s="293"/>
      <c r="I74" s="293" t="s">
        <v>226</v>
      </c>
      <c r="J74" s="293"/>
      <c r="K74" s="293"/>
      <c r="L74" s="354"/>
      <c r="M74" s="355"/>
      <c r="N74" s="355"/>
      <c r="O74" s="355"/>
      <c r="P74" s="355"/>
      <c r="Q74" s="355"/>
      <c r="R74" s="41"/>
      <c r="S74" s="41"/>
      <c r="T74" s="41"/>
      <c r="U74" s="41"/>
      <c r="V74" s="41"/>
      <c r="W74" s="41"/>
      <c r="X74" s="41"/>
    </row>
    <row r="75" spans="1:24" ht="15.75" hidden="1">
      <c r="A75" s="41"/>
      <c r="B75" s="293"/>
      <c r="C75" s="293"/>
      <c r="D75" s="293"/>
      <c r="E75" s="293"/>
      <c r="F75" s="293"/>
      <c r="G75" s="293"/>
      <c r="H75" s="293"/>
      <c r="I75" s="293"/>
      <c r="J75" s="293"/>
      <c r="K75" s="293"/>
      <c r="L75" s="106">
        <f t="shared" ref="L75:L80" si="19">M75+O75+P75</f>
        <v>0</v>
      </c>
      <c r="M75" s="126"/>
      <c r="N75" s="126"/>
      <c r="O75" s="126"/>
      <c r="P75" s="126"/>
      <c r="Q75" s="128"/>
      <c r="R75" s="41"/>
      <c r="S75" s="41"/>
      <c r="T75" s="41"/>
      <c r="U75" s="41"/>
      <c r="V75" s="41"/>
      <c r="W75" s="41"/>
      <c r="X75" s="41"/>
    </row>
    <row r="76" spans="1:24" ht="33.75" hidden="1" customHeight="1">
      <c r="A76" s="41"/>
      <c r="B76" s="280" t="s">
        <v>227</v>
      </c>
      <c r="C76" s="288"/>
      <c r="D76" s="288"/>
      <c r="E76" s="288"/>
      <c r="F76" s="288"/>
      <c r="G76" s="288"/>
      <c r="H76" s="288"/>
      <c r="I76" s="288"/>
      <c r="J76" s="288"/>
      <c r="K76" s="288"/>
      <c r="L76" s="106">
        <f t="shared" si="19"/>
        <v>0</v>
      </c>
      <c r="M76" s="126"/>
      <c r="N76" s="126"/>
      <c r="O76" s="126"/>
      <c r="P76" s="126"/>
      <c r="Q76" s="128"/>
      <c r="R76" s="41"/>
      <c r="S76" s="41"/>
      <c r="T76" s="41"/>
      <c r="U76" s="41"/>
      <c r="V76" s="41"/>
      <c r="W76" s="41"/>
      <c r="X76" s="41"/>
    </row>
    <row r="77" spans="1:24" ht="18.75" hidden="1" customHeight="1">
      <c r="A77" s="41"/>
      <c r="B77" s="233"/>
      <c r="C77" s="234"/>
      <c r="D77" s="234"/>
      <c r="E77" s="234"/>
      <c r="F77" s="234"/>
      <c r="G77" s="234"/>
      <c r="H77" s="234"/>
      <c r="I77" s="234"/>
      <c r="J77" s="234"/>
      <c r="K77" s="235"/>
      <c r="L77" s="106">
        <f t="shared" si="19"/>
        <v>0</v>
      </c>
      <c r="M77" s="126"/>
      <c r="N77" s="126"/>
      <c r="O77" s="126"/>
      <c r="P77" s="126"/>
      <c r="Q77" s="128"/>
      <c r="R77" s="41"/>
      <c r="S77" s="41"/>
      <c r="T77" s="41"/>
      <c r="U77" s="41"/>
      <c r="V77" s="41"/>
      <c r="W77" s="41"/>
      <c r="X77" s="41"/>
    </row>
    <row r="78" spans="1:24" ht="18.75" hidden="1" customHeight="1">
      <c r="A78" s="41"/>
      <c r="B78" s="280" t="s">
        <v>222</v>
      </c>
      <c r="C78" s="288"/>
      <c r="D78" s="288"/>
      <c r="E78" s="288"/>
      <c r="F78" s="288"/>
      <c r="G78" s="288"/>
      <c r="H78" s="288"/>
      <c r="I78" s="288"/>
      <c r="J78" s="288"/>
      <c r="K78" s="288"/>
      <c r="L78" s="106">
        <f t="shared" si="19"/>
        <v>0</v>
      </c>
      <c r="M78" s="126"/>
      <c r="N78" s="126"/>
      <c r="O78" s="126"/>
      <c r="P78" s="126"/>
      <c r="Q78" s="128"/>
      <c r="R78" s="41"/>
      <c r="S78" s="41"/>
      <c r="T78" s="41"/>
      <c r="U78" s="41"/>
      <c r="V78" s="41"/>
      <c r="W78" s="41"/>
      <c r="X78" s="41"/>
    </row>
    <row r="79" spans="1:24" ht="18" hidden="1" customHeight="1">
      <c r="A79" s="41"/>
      <c r="B79" s="278" t="s">
        <v>149</v>
      </c>
      <c r="C79" s="279"/>
      <c r="D79" s="279"/>
      <c r="E79" s="279"/>
      <c r="F79" s="279"/>
      <c r="G79" s="279"/>
      <c r="H79" s="279"/>
      <c r="I79" s="279"/>
      <c r="J79" s="279"/>
      <c r="K79" s="280"/>
      <c r="L79" s="106"/>
      <c r="M79" s="126"/>
      <c r="N79" s="126"/>
      <c r="O79" s="126"/>
      <c r="P79" s="126"/>
      <c r="Q79" s="128"/>
      <c r="R79" s="41"/>
      <c r="S79" s="41"/>
      <c r="T79" s="41"/>
      <c r="U79" s="41"/>
      <c r="V79" s="41"/>
      <c r="W79" s="41"/>
      <c r="X79" s="41"/>
    </row>
    <row r="80" spans="1:24" ht="18" hidden="1" customHeight="1">
      <c r="A80" s="41"/>
      <c r="B80" s="233"/>
      <c r="C80" s="234"/>
      <c r="D80" s="234"/>
      <c r="E80" s="234"/>
      <c r="F80" s="234"/>
      <c r="G80" s="234"/>
      <c r="H80" s="234"/>
      <c r="I80" s="234"/>
      <c r="J80" s="234"/>
      <c r="K80" s="235"/>
      <c r="L80" s="106">
        <f t="shared" si="19"/>
        <v>0</v>
      </c>
      <c r="M80" s="126"/>
      <c r="N80" s="126"/>
      <c r="O80" s="126"/>
      <c r="P80" s="126"/>
      <c r="Q80" s="128"/>
      <c r="R80" s="41"/>
      <c r="S80" s="41"/>
      <c r="T80" s="41"/>
      <c r="U80" s="41"/>
      <c r="V80" s="41"/>
      <c r="W80" s="41"/>
      <c r="X80" s="41"/>
    </row>
    <row r="81" spans="1:30" ht="33.75" customHeight="1">
      <c r="A81" s="202">
        <v>244</v>
      </c>
      <c r="B81" s="202">
        <v>225</v>
      </c>
      <c r="C81" s="294" t="s">
        <v>228</v>
      </c>
      <c r="D81" s="295"/>
      <c r="E81" s="295"/>
      <c r="F81" s="295"/>
      <c r="G81" s="295"/>
      <c r="H81" s="295"/>
      <c r="I81" s="295"/>
      <c r="J81" s="295"/>
      <c r="K81" s="296"/>
      <c r="L81" s="106">
        <f>M81+O81+P81</f>
        <v>247224.52</v>
      </c>
      <c r="M81" s="111">
        <f>M82+M83+M84+M85+M86+M87+M88+M89+M90+M91+M92+M93</f>
        <v>172224.52</v>
      </c>
      <c r="N81" s="111">
        <f t="shared" ref="N81:Q81" si="20">N82+N83+N84+N85+N86+N87+N88+N89+N90+N91+N92+N93</f>
        <v>0</v>
      </c>
      <c r="O81" s="111">
        <f t="shared" si="20"/>
        <v>0</v>
      </c>
      <c r="P81" s="111">
        <f t="shared" si="20"/>
        <v>75000</v>
      </c>
      <c r="Q81" s="111">
        <f t="shared" si="20"/>
        <v>0</v>
      </c>
      <c r="R81" s="192"/>
      <c r="S81" s="192"/>
      <c r="T81" s="192"/>
      <c r="U81" s="192"/>
      <c r="V81" s="192">
        <f>V82+V83+V84+V85+V86+V87+V88+V89+V90+V91+V92+V93</f>
        <v>0</v>
      </c>
      <c r="W81" s="192"/>
      <c r="X81" s="192"/>
      <c r="Y81" s="30">
        <v>0</v>
      </c>
    </row>
    <row r="82" spans="1:30" ht="20.100000000000001" customHeight="1">
      <c r="A82" s="203"/>
      <c r="B82" s="305" t="s">
        <v>320</v>
      </c>
      <c r="C82" s="342"/>
      <c r="D82" s="342"/>
      <c r="E82" s="342"/>
      <c r="F82" s="342"/>
      <c r="G82" s="342"/>
      <c r="H82" s="342"/>
      <c r="I82" s="342"/>
      <c r="J82" s="342"/>
      <c r="K82" s="342"/>
      <c r="L82" s="106">
        <f t="shared" ref="L82:L145" si="21">M82+O82+P82</f>
        <v>15214.2</v>
      </c>
      <c r="M82" s="126">
        <v>15214.2</v>
      </c>
      <c r="N82" s="126"/>
      <c r="O82" s="126"/>
      <c r="P82" s="126"/>
      <c r="Q82" s="128"/>
      <c r="R82" s="41"/>
      <c r="S82" s="41"/>
      <c r="T82" s="41"/>
      <c r="U82" s="41"/>
      <c r="V82" s="41"/>
      <c r="W82" s="41"/>
      <c r="X82" s="41"/>
    </row>
    <row r="83" spans="1:30" ht="20.100000000000001" customHeight="1">
      <c r="A83" s="203"/>
      <c r="B83" s="305" t="s">
        <v>319</v>
      </c>
      <c r="C83" s="342"/>
      <c r="D83" s="342"/>
      <c r="E83" s="342"/>
      <c r="F83" s="342"/>
      <c r="G83" s="342"/>
      <c r="H83" s="342"/>
      <c r="I83" s="342"/>
      <c r="J83" s="342"/>
      <c r="K83" s="342"/>
      <c r="L83" s="106">
        <f t="shared" si="21"/>
        <v>24000</v>
      </c>
      <c r="M83" s="126">
        <v>24000</v>
      </c>
      <c r="N83" s="126"/>
      <c r="O83" s="126"/>
      <c r="P83" s="126"/>
      <c r="Q83" s="128"/>
      <c r="R83" s="41"/>
      <c r="S83" s="41"/>
      <c r="T83" s="41"/>
      <c r="U83" s="41"/>
      <c r="V83" s="41"/>
      <c r="W83" s="41"/>
      <c r="X83" s="41"/>
    </row>
    <row r="84" spans="1:30" ht="20.100000000000001" customHeight="1">
      <c r="A84" s="203"/>
      <c r="B84" s="305" t="s">
        <v>318</v>
      </c>
      <c r="C84" s="342"/>
      <c r="D84" s="342"/>
      <c r="E84" s="342"/>
      <c r="F84" s="342"/>
      <c r="G84" s="342"/>
      <c r="H84" s="342"/>
      <c r="I84" s="342"/>
      <c r="J84" s="342"/>
      <c r="K84" s="342"/>
      <c r="L84" s="106">
        <f t="shared" si="21"/>
        <v>4485.4799999999996</v>
      </c>
      <c r="M84" s="126">
        <v>4485.4799999999996</v>
      </c>
      <c r="N84" s="126"/>
      <c r="O84" s="126"/>
      <c r="P84" s="126"/>
      <c r="Q84" s="128"/>
      <c r="R84" s="41"/>
      <c r="S84" s="41"/>
      <c r="T84" s="41"/>
      <c r="U84" s="41"/>
      <c r="V84" s="41"/>
      <c r="W84" s="41"/>
      <c r="X84" s="41"/>
    </row>
    <row r="85" spans="1:30" ht="20.100000000000001" customHeight="1">
      <c r="A85" s="203"/>
      <c r="B85" s="302" t="s">
        <v>321</v>
      </c>
      <c r="C85" s="303"/>
      <c r="D85" s="303"/>
      <c r="E85" s="303"/>
      <c r="F85" s="303"/>
      <c r="G85" s="303"/>
      <c r="H85" s="303"/>
      <c r="I85" s="303"/>
      <c r="J85" s="303"/>
      <c r="K85" s="305"/>
      <c r="L85" s="106">
        <f t="shared" si="21"/>
        <v>10000</v>
      </c>
      <c r="M85" s="126">
        <v>10000</v>
      </c>
      <c r="N85" s="126"/>
      <c r="O85" s="126"/>
      <c r="P85" s="126"/>
      <c r="Q85" s="128"/>
      <c r="R85" s="41"/>
      <c r="S85" s="41"/>
      <c r="T85" s="41"/>
      <c r="U85" s="41"/>
      <c r="V85" s="41"/>
      <c r="W85" s="41"/>
      <c r="X85" s="41"/>
    </row>
    <row r="86" spans="1:30" ht="20.100000000000001" customHeight="1">
      <c r="A86" s="203"/>
      <c r="B86" s="305" t="s">
        <v>338</v>
      </c>
      <c r="C86" s="342"/>
      <c r="D86" s="342"/>
      <c r="E86" s="342"/>
      <c r="F86" s="342"/>
      <c r="G86" s="342"/>
      <c r="H86" s="342"/>
      <c r="I86" s="342"/>
      <c r="J86" s="342"/>
      <c r="K86" s="342"/>
      <c r="L86" s="106">
        <f t="shared" si="21"/>
        <v>3696</v>
      </c>
      <c r="M86" s="126">
        <v>3696</v>
      </c>
      <c r="N86" s="126"/>
      <c r="O86" s="126"/>
      <c r="P86" s="126"/>
      <c r="Q86" s="128"/>
      <c r="R86" s="41"/>
      <c r="S86" s="41"/>
      <c r="T86" s="41"/>
      <c r="U86" s="41"/>
      <c r="V86" s="41"/>
      <c r="W86" s="41"/>
      <c r="X86" s="41"/>
    </row>
    <row r="87" spans="1:30" ht="20.100000000000001" customHeight="1">
      <c r="A87" s="203"/>
      <c r="B87" s="305" t="s">
        <v>339</v>
      </c>
      <c r="C87" s="342"/>
      <c r="D87" s="342"/>
      <c r="E87" s="342"/>
      <c r="F87" s="342"/>
      <c r="G87" s="342"/>
      <c r="H87" s="342"/>
      <c r="I87" s="342"/>
      <c r="J87" s="342"/>
      <c r="K87" s="342"/>
      <c r="L87" s="106">
        <f t="shared" si="21"/>
        <v>1250</v>
      </c>
      <c r="M87" s="126">
        <v>1250</v>
      </c>
      <c r="N87" s="126"/>
      <c r="O87" s="126"/>
      <c r="P87" s="126"/>
      <c r="Q87" s="128"/>
      <c r="R87" s="41"/>
      <c r="S87" s="41"/>
      <c r="T87" s="41"/>
      <c r="U87" s="41"/>
      <c r="V87" s="41"/>
      <c r="W87" s="41"/>
      <c r="X87" s="41"/>
    </row>
    <row r="88" spans="1:30" ht="20.100000000000001" customHeight="1">
      <c r="A88" s="203"/>
      <c r="B88" s="305" t="s">
        <v>340</v>
      </c>
      <c r="C88" s="342"/>
      <c r="D88" s="342"/>
      <c r="E88" s="342"/>
      <c r="F88" s="342"/>
      <c r="G88" s="342"/>
      <c r="H88" s="342"/>
      <c r="I88" s="342"/>
      <c r="J88" s="342"/>
      <c r="K88" s="342"/>
      <c r="L88" s="106">
        <f t="shared" si="21"/>
        <v>30000</v>
      </c>
      <c r="M88" s="126">
        <v>30000</v>
      </c>
      <c r="N88" s="126"/>
      <c r="O88" s="126"/>
      <c r="P88" s="126"/>
      <c r="Q88" s="128"/>
      <c r="R88" s="41"/>
      <c r="S88" s="41"/>
      <c r="T88" s="41"/>
      <c r="U88" s="41"/>
      <c r="V88" s="41"/>
      <c r="W88" s="41"/>
      <c r="X88" s="41"/>
    </row>
    <row r="89" spans="1:30" ht="20.100000000000001" customHeight="1">
      <c r="A89" s="203"/>
      <c r="B89" s="302" t="s">
        <v>341</v>
      </c>
      <c r="C89" s="303"/>
      <c r="D89" s="303"/>
      <c r="E89" s="303"/>
      <c r="F89" s="303"/>
      <c r="G89" s="303"/>
      <c r="H89" s="303"/>
      <c r="I89" s="303"/>
      <c r="J89" s="303"/>
      <c r="K89" s="305"/>
      <c r="L89" s="106">
        <f t="shared" si="21"/>
        <v>5000</v>
      </c>
      <c r="M89" s="126">
        <v>5000</v>
      </c>
      <c r="N89" s="126"/>
      <c r="O89" s="126"/>
      <c r="P89" s="126"/>
      <c r="Q89" s="128"/>
      <c r="R89" s="41"/>
      <c r="S89" s="41"/>
      <c r="T89" s="41"/>
      <c r="U89" s="41"/>
      <c r="V89" s="41"/>
      <c r="W89" s="41"/>
      <c r="X89" s="41"/>
    </row>
    <row r="90" spans="1:30" ht="20.100000000000001" customHeight="1">
      <c r="A90" s="203"/>
      <c r="B90" s="302" t="s">
        <v>343</v>
      </c>
      <c r="C90" s="303"/>
      <c r="D90" s="303"/>
      <c r="E90" s="303"/>
      <c r="F90" s="303"/>
      <c r="G90" s="303"/>
      <c r="H90" s="303"/>
      <c r="I90" s="303"/>
      <c r="J90" s="303"/>
      <c r="K90" s="305"/>
      <c r="L90" s="106">
        <f t="shared" si="21"/>
        <v>98578.84</v>
      </c>
      <c r="M90" s="126">
        <f>80000-1421.16</f>
        <v>78578.84</v>
      </c>
      <c r="N90" s="126"/>
      <c r="O90" s="126"/>
      <c r="P90" s="126">
        <v>20000</v>
      </c>
      <c r="Q90" s="128"/>
      <c r="R90" s="41"/>
      <c r="S90" s="41"/>
      <c r="T90" s="41"/>
      <c r="U90" s="41"/>
      <c r="V90" s="187"/>
      <c r="W90" s="41"/>
      <c r="X90" s="41"/>
    </row>
    <row r="91" spans="1:30" ht="20.100000000000001" customHeight="1">
      <c r="A91" s="203"/>
      <c r="B91" s="302" t="s">
        <v>342</v>
      </c>
      <c r="C91" s="303"/>
      <c r="D91" s="303"/>
      <c r="E91" s="303"/>
      <c r="F91" s="303"/>
      <c r="G91" s="303"/>
      <c r="H91" s="303"/>
      <c r="I91" s="303"/>
      <c r="J91" s="303"/>
      <c r="K91" s="305"/>
      <c r="L91" s="106">
        <f t="shared" si="21"/>
        <v>0</v>
      </c>
      <c r="M91" s="126"/>
      <c r="N91" s="126"/>
      <c r="O91" s="126"/>
      <c r="P91" s="126"/>
      <c r="Q91" s="128"/>
      <c r="R91" s="41"/>
      <c r="S91" s="41"/>
      <c r="T91" s="41"/>
      <c r="U91" s="41"/>
      <c r="V91" s="41"/>
      <c r="W91" s="41"/>
      <c r="X91" s="41"/>
    </row>
    <row r="92" spans="1:30" ht="20.100000000000001" customHeight="1">
      <c r="A92" s="203"/>
      <c r="B92" s="302" t="s">
        <v>344</v>
      </c>
      <c r="C92" s="303"/>
      <c r="D92" s="303"/>
      <c r="E92" s="303"/>
      <c r="F92" s="303"/>
      <c r="G92" s="303"/>
      <c r="H92" s="303"/>
      <c r="I92" s="303"/>
      <c r="J92" s="303"/>
      <c r="K92" s="305"/>
      <c r="L92" s="106">
        <f t="shared" si="21"/>
        <v>5000</v>
      </c>
      <c r="M92" s="126"/>
      <c r="N92" s="126"/>
      <c r="O92" s="126"/>
      <c r="P92" s="126">
        <v>5000</v>
      </c>
      <c r="Q92" s="128"/>
      <c r="R92" s="41"/>
      <c r="S92" s="41"/>
      <c r="T92" s="41"/>
      <c r="U92" s="41"/>
      <c r="V92" s="187"/>
      <c r="W92" s="185"/>
      <c r="X92" s="41"/>
    </row>
    <row r="93" spans="1:30" ht="15" customHeight="1">
      <c r="A93" s="203"/>
      <c r="B93" s="302" t="s">
        <v>357</v>
      </c>
      <c r="C93" s="303"/>
      <c r="D93" s="303"/>
      <c r="E93" s="303"/>
      <c r="F93" s="303"/>
      <c r="G93" s="303"/>
      <c r="H93" s="303"/>
      <c r="I93" s="303"/>
      <c r="J93" s="303"/>
      <c r="K93" s="305"/>
      <c r="L93" s="106">
        <f t="shared" si="21"/>
        <v>50000</v>
      </c>
      <c r="M93" s="126"/>
      <c r="N93" s="126"/>
      <c r="O93" s="126"/>
      <c r="P93" s="126">
        <v>50000</v>
      </c>
      <c r="Q93" s="128"/>
      <c r="R93" s="41"/>
      <c r="S93" s="41"/>
      <c r="T93" s="41"/>
      <c r="U93" s="41"/>
      <c r="V93" s="187"/>
      <c r="W93" s="41"/>
      <c r="X93" s="41"/>
    </row>
    <row r="94" spans="1:30" ht="29.25" customHeight="1">
      <c r="A94" s="199">
        <v>244</v>
      </c>
      <c r="B94" s="202">
        <v>226</v>
      </c>
      <c r="C94" s="318" t="s">
        <v>192</v>
      </c>
      <c r="D94" s="319"/>
      <c r="E94" s="319"/>
      <c r="F94" s="319"/>
      <c r="G94" s="319"/>
      <c r="H94" s="319"/>
      <c r="I94" s="319"/>
      <c r="J94" s="319"/>
      <c r="K94" s="320"/>
      <c r="L94" s="106">
        <f t="shared" si="21"/>
        <v>2758906.1700000004</v>
      </c>
      <c r="M94" s="111">
        <f>M95+M96+M97+M98+M99+M100+M101+M102</f>
        <v>219989.18</v>
      </c>
      <c r="N94" s="111">
        <f t="shared" ref="N94:Q94" si="22">N95+N96+N97+N98+N99+N100+N101+N102</f>
        <v>0</v>
      </c>
      <c r="O94" s="111">
        <f t="shared" si="22"/>
        <v>0</v>
      </c>
      <c r="P94" s="111">
        <f t="shared" si="22"/>
        <v>2538916.9900000002</v>
      </c>
      <c r="Q94" s="183">
        <f t="shared" si="22"/>
        <v>0</v>
      </c>
      <c r="R94" s="41"/>
      <c r="S94" s="41"/>
      <c r="T94" s="41"/>
      <c r="U94" s="41"/>
      <c r="V94" s="41"/>
      <c r="W94" s="41"/>
      <c r="X94" s="41"/>
    </row>
    <row r="95" spans="1:30" s="70" customFormat="1" ht="33" customHeight="1">
      <c r="A95" s="69"/>
      <c r="B95" s="315" t="s">
        <v>322</v>
      </c>
      <c r="C95" s="316"/>
      <c r="D95" s="316"/>
      <c r="E95" s="316"/>
      <c r="F95" s="316"/>
      <c r="G95" s="316"/>
      <c r="H95" s="316"/>
      <c r="I95" s="316"/>
      <c r="J95" s="316"/>
      <c r="K95" s="317"/>
      <c r="L95" s="106">
        <f t="shared" si="21"/>
        <v>113711.47</v>
      </c>
      <c r="M95" s="126">
        <v>113711.47</v>
      </c>
      <c r="N95" s="126"/>
      <c r="O95" s="126"/>
      <c r="P95" s="126"/>
      <c r="Q95" s="129"/>
      <c r="S95" s="70">
        <v>3600</v>
      </c>
      <c r="X95" s="314"/>
      <c r="Y95" s="314"/>
      <c r="Z95" s="314"/>
      <c r="AA95" s="314"/>
      <c r="AB95" s="314"/>
      <c r="AC95" s="314"/>
      <c r="AD95" s="314"/>
    </row>
    <row r="96" spans="1:30" ht="24" customHeight="1">
      <c r="A96" s="203"/>
      <c r="B96" s="315" t="s">
        <v>323</v>
      </c>
      <c r="C96" s="316"/>
      <c r="D96" s="316"/>
      <c r="E96" s="316"/>
      <c r="F96" s="316"/>
      <c r="G96" s="316"/>
      <c r="H96" s="316"/>
      <c r="I96" s="316"/>
      <c r="J96" s="316"/>
      <c r="K96" s="317"/>
      <c r="L96" s="106">
        <f t="shared" si="21"/>
        <v>2538916.9900000002</v>
      </c>
      <c r="M96" s="126"/>
      <c r="N96" s="126"/>
      <c r="O96" s="126"/>
      <c r="P96" s="126">
        <v>2538916.9900000002</v>
      </c>
      <c r="Q96" s="128"/>
      <c r="R96" s="41"/>
      <c r="S96" s="41"/>
      <c r="T96" s="41"/>
      <c r="U96" s="41"/>
      <c r="V96" s="41"/>
      <c r="W96" s="41"/>
      <c r="X96" s="41"/>
    </row>
    <row r="97" spans="1:25" ht="30.75" customHeight="1">
      <c r="A97" s="203"/>
      <c r="B97" s="280" t="s">
        <v>329</v>
      </c>
      <c r="C97" s="288"/>
      <c r="D97" s="288"/>
      <c r="E97" s="288"/>
      <c r="F97" s="288"/>
      <c r="G97" s="288"/>
      <c r="H97" s="288"/>
      <c r="I97" s="288"/>
      <c r="J97" s="288"/>
      <c r="K97" s="288"/>
      <c r="L97" s="106">
        <f t="shared" si="21"/>
        <v>19932</v>
      </c>
      <c r="M97" s="126">
        <v>19932</v>
      </c>
      <c r="N97" s="126"/>
      <c r="O97" s="126"/>
      <c r="P97" s="126"/>
      <c r="Q97" s="128"/>
      <c r="R97" s="41"/>
      <c r="S97" s="41"/>
      <c r="T97" s="41"/>
      <c r="U97" s="41"/>
      <c r="V97" s="185"/>
      <c r="W97" s="41"/>
      <c r="X97" s="41"/>
      <c r="Y97" s="188"/>
    </row>
    <row r="98" spans="1:25" ht="37.5" customHeight="1">
      <c r="A98" s="203"/>
      <c r="B98" s="280" t="s">
        <v>324</v>
      </c>
      <c r="C98" s="288"/>
      <c r="D98" s="288"/>
      <c r="E98" s="288"/>
      <c r="F98" s="288"/>
      <c r="G98" s="288"/>
      <c r="H98" s="288"/>
      <c r="I98" s="288"/>
      <c r="J98" s="288"/>
      <c r="K98" s="288"/>
      <c r="L98" s="106">
        <f t="shared" si="21"/>
        <v>10000</v>
      </c>
      <c r="M98" s="126">
        <v>10000</v>
      </c>
      <c r="N98" s="126"/>
      <c r="O98" s="126"/>
      <c r="P98" s="126"/>
      <c r="Q98" s="128"/>
      <c r="R98" s="41"/>
      <c r="S98" s="41"/>
      <c r="T98" s="41"/>
      <c r="U98" s="41"/>
      <c r="V98" s="41"/>
      <c r="W98" s="41"/>
      <c r="X98" s="41"/>
    </row>
    <row r="99" spans="1:25" ht="63" customHeight="1">
      <c r="A99" s="203"/>
      <c r="B99" s="280" t="s">
        <v>325</v>
      </c>
      <c r="C99" s="288"/>
      <c r="D99" s="288"/>
      <c r="E99" s="288"/>
      <c r="F99" s="288"/>
      <c r="G99" s="288"/>
      <c r="H99" s="288"/>
      <c r="I99" s="288"/>
      <c r="J99" s="288"/>
      <c r="K99" s="288"/>
      <c r="L99" s="106">
        <f t="shared" si="21"/>
        <v>76345.710000000006</v>
      </c>
      <c r="M99" s="126">
        <f>80000-3200.17-454.12</f>
        <v>76345.710000000006</v>
      </c>
      <c r="N99" s="126"/>
      <c r="O99" s="126"/>
      <c r="P99" s="126"/>
      <c r="Q99" s="128"/>
      <c r="R99" s="41"/>
      <c r="S99" s="41"/>
      <c r="T99" s="41"/>
      <c r="U99" s="41"/>
      <c r="V99" s="41"/>
      <c r="W99" s="41"/>
      <c r="X99" s="41"/>
    </row>
    <row r="100" spans="1:25" ht="50.25" customHeight="1">
      <c r="A100" s="203"/>
      <c r="B100" s="280" t="s">
        <v>326</v>
      </c>
      <c r="C100" s="288"/>
      <c r="D100" s="288"/>
      <c r="E100" s="288"/>
      <c r="F100" s="288"/>
      <c r="G100" s="288"/>
      <c r="H100" s="288"/>
      <c r="I100" s="288"/>
      <c r="J100" s="288"/>
      <c r="K100" s="288"/>
      <c r="L100" s="106">
        <f t="shared" si="21"/>
        <v>0</v>
      </c>
      <c r="M100" s="126"/>
      <c r="N100" s="126"/>
      <c r="O100" s="126"/>
      <c r="P100" s="126"/>
      <c r="Q100" s="128"/>
      <c r="R100" s="41"/>
      <c r="S100" s="41"/>
      <c r="T100" s="41"/>
      <c r="U100" s="41"/>
      <c r="V100" s="41"/>
      <c r="W100" s="185"/>
      <c r="X100" s="41"/>
    </row>
    <row r="101" spans="1:25" ht="21" customHeight="1">
      <c r="A101" s="203"/>
      <c r="B101" s="280" t="s">
        <v>327</v>
      </c>
      <c r="C101" s="288"/>
      <c r="D101" s="288"/>
      <c r="E101" s="288"/>
      <c r="F101" s="288"/>
      <c r="G101" s="288"/>
      <c r="H101" s="288"/>
      <c r="I101" s="288"/>
      <c r="J101" s="288"/>
      <c r="K101" s="288"/>
      <c r="L101" s="106">
        <f t="shared" si="21"/>
        <v>0</v>
      </c>
      <c r="M101" s="126"/>
      <c r="N101" s="126"/>
      <c r="O101" s="126"/>
      <c r="P101" s="126"/>
      <c r="Q101" s="128"/>
      <c r="R101" s="41"/>
      <c r="S101" s="41"/>
      <c r="T101" s="41"/>
      <c r="U101" s="41"/>
      <c r="V101" s="41"/>
      <c r="W101" s="41"/>
      <c r="X101" s="41"/>
    </row>
    <row r="102" spans="1:25" ht="22.5" hidden="1" customHeight="1">
      <c r="A102" s="203"/>
      <c r="B102" s="280" t="s">
        <v>229</v>
      </c>
      <c r="C102" s="288"/>
      <c r="D102" s="288"/>
      <c r="E102" s="288"/>
      <c r="F102" s="288"/>
      <c r="G102" s="288"/>
      <c r="H102" s="288"/>
      <c r="I102" s="288"/>
      <c r="J102" s="288"/>
      <c r="K102" s="288"/>
      <c r="L102" s="106">
        <f t="shared" si="21"/>
        <v>0</v>
      </c>
      <c r="M102" s="111">
        <f>M103+M104</f>
        <v>0</v>
      </c>
      <c r="N102" s="111">
        <f t="shared" ref="N102:Q102" si="23">N103+N104</f>
        <v>0</v>
      </c>
      <c r="O102" s="111">
        <f t="shared" si="23"/>
        <v>0</v>
      </c>
      <c r="P102" s="111">
        <f t="shared" si="23"/>
        <v>0</v>
      </c>
      <c r="Q102" s="183">
        <f t="shared" si="23"/>
        <v>0</v>
      </c>
      <c r="R102" s="41"/>
      <c r="S102" s="41"/>
      <c r="T102" s="41"/>
      <c r="U102" s="41"/>
      <c r="V102" s="41"/>
      <c r="W102" s="41"/>
      <c r="X102" s="41"/>
    </row>
    <row r="103" spans="1:25" ht="25.5" hidden="1" customHeight="1">
      <c r="A103" s="203"/>
      <c r="B103" s="278"/>
      <c r="C103" s="279"/>
      <c r="D103" s="279"/>
      <c r="E103" s="279"/>
      <c r="F103" s="279"/>
      <c r="G103" s="279"/>
      <c r="H103" s="279"/>
      <c r="I103" s="279"/>
      <c r="J103" s="279"/>
      <c r="K103" s="280"/>
      <c r="L103" s="106">
        <f t="shared" si="21"/>
        <v>0</v>
      </c>
      <c r="M103" s="126"/>
      <c r="N103" s="126"/>
      <c r="O103" s="126"/>
      <c r="P103" s="126"/>
      <c r="Q103" s="128"/>
      <c r="R103" s="41"/>
      <c r="S103" s="41"/>
      <c r="T103" s="41"/>
      <c r="U103" s="41"/>
      <c r="V103" s="41"/>
      <c r="W103" s="41"/>
      <c r="X103" s="41"/>
    </row>
    <row r="104" spans="1:25" ht="27" hidden="1" customHeight="1">
      <c r="A104" s="203"/>
      <c r="B104" s="233"/>
      <c r="C104" s="234"/>
      <c r="D104" s="234"/>
      <c r="E104" s="234"/>
      <c r="F104" s="234"/>
      <c r="G104" s="234"/>
      <c r="H104" s="234"/>
      <c r="I104" s="234"/>
      <c r="J104" s="234"/>
      <c r="K104" s="194"/>
      <c r="L104" s="106">
        <f t="shared" si="21"/>
        <v>0</v>
      </c>
      <c r="M104" s="126"/>
      <c r="N104" s="126"/>
      <c r="O104" s="126"/>
      <c r="P104" s="126"/>
      <c r="Q104" s="128"/>
      <c r="R104" s="41"/>
      <c r="S104" s="41"/>
      <c r="T104" s="41"/>
      <c r="U104" s="41"/>
      <c r="V104" s="41"/>
      <c r="W104" s="41"/>
      <c r="X104" s="41"/>
    </row>
    <row r="105" spans="1:25" ht="21.75" customHeight="1">
      <c r="A105" s="199">
        <v>244</v>
      </c>
      <c r="B105" s="198" t="s">
        <v>230</v>
      </c>
      <c r="C105" s="292" t="s">
        <v>231</v>
      </c>
      <c r="D105" s="292"/>
      <c r="E105" s="292"/>
      <c r="F105" s="292"/>
      <c r="G105" s="292"/>
      <c r="H105" s="292"/>
      <c r="I105" s="292"/>
      <c r="J105" s="292"/>
      <c r="K105" s="292"/>
      <c r="L105" s="106">
        <f t="shared" si="21"/>
        <v>0</v>
      </c>
      <c r="M105" s="106">
        <f>SUM(M106:M107)+N105</f>
        <v>0</v>
      </c>
      <c r="N105" s="106">
        <f t="shared" ref="N105:Q105" si="24">SUM(N106:N107)</f>
        <v>0</v>
      </c>
      <c r="O105" s="106">
        <f t="shared" si="24"/>
        <v>0</v>
      </c>
      <c r="P105" s="106">
        <f>SUM(P106:P107)+Q105</f>
        <v>0</v>
      </c>
      <c r="Q105" s="182">
        <f t="shared" si="24"/>
        <v>0</v>
      </c>
      <c r="R105" s="41"/>
      <c r="S105" s="41"/>
      <c r="T105" s="41"/>
      <c r="U105" s="41"/>
      <c r="V105" s="41"/>
      <c r="W105" s="41"/>
      <c r="X105" s="41"/>
    </row>
    <row r="106" spans="1:25" ht="33.75" customHeight="1">
      <c r="A106" s="203"/>
      <c r="B106" s="245" t="s">
        <v>328</v>
      </c>
      <c r="C106" s="246"/>
      <c r="D106" s="246"/>
      <c r="E106" s="246"/>
      <c r="F106" s="246"/>
      <c r="G106" s="246"/>
      <c r="H106" s="246"/>
      <c r="I106" s="246"/>
      <c r="J106" s="246"/>
      <c r="K106" s="247"/>
      <c r="L106" s="106">
        <f t="shared" si="21"/>
        <v>0</v>
      </c>
      <c r="M106" s="111">
        <f>SUM(M108)</f>
        <v>0</v>
      </c>
      <c r="N106" s="111">
        <f t="shared" ref="N106:Q106" si="25">SUM(N108)</f>
        <v>0</v>
      </c>
      <c r="O106" s="111">
        <f t="shared" si="25"/>
        <v>0</v>
      </c>
      <c r="P106" s="111">
        <f t="shared" si="25"/>
        <v>0</v>
      </c>
      <c r="Q106" s="183">
        <f t="shared" si="25"/>
        <v>0</v>
      </c>
      <c r="R106" s="41"/>
      <c r="S106" s="41"/>
      <c r="T106" s="41"/>
      <c r="U106" s="41"/>
      <c r="V106" s="41"/>
      <c r="W106" s="41"/>
      <c r="X106" s="41"/>
    </row>
    <row r="107" spans="1:25" ht="21" customHeight="1">
      <c r="A107" s="203"/>
      <c r="B107" s="231"/>
      <c r="C107" s="232"/>
      <c r="D107" s="232"/>
      <c r="E107" s="232"/>
      <c r="F107" s="232"/>
      <c r="G107" s="232"/>
      <c r="H107" s="232"/>
      <c r="I107" s="232"/>
      <c r="J107" s="232"/>
      <c r="K107" s="232"/>
      <c r="L107" s="106">
        <f t="shared" si="21"/>
        <v>0</v>
      </c>
      <c r="M107" s="126"/>
      <c r="N107" s="126"/>
      <c r="O107" s="126"/>
      <c r="P107" s="126"/>
      <c r="Q107" s="128"/>
      <c r="R107" s="41"/>
      <c r="S107" s="41"/>
      <c r="T107" s="41"/>
      <c r="U107" s="41"/>
      <c r="V107" s="41"/>
      <c r="W107" s="41"/>
      <c r="X107" s="41"/>
    </row>
    <row r="108" spans="1:25" ht="19.5" customHeight="1">
      <c r="A108" s="203"/>
      <c r="B108" s="236"/>
      <c r="C108" s="237"/>
      <c r="D108" s="237"/>
      <c r="E108" s="237"/>
      <c r="F108" s="237"/>
      <c r="G108" s="237"/>
      <c r="H108" s="237"/>
      <c r="I108" s="237"/>
      <c r="J108" s="237"/>
      <c r="K108" s="238"/>
      <c r="L108" s="106">
        <f t="shared" si="21"/>
        <v>0</v>
      </c>
      <c r="M108" s="126"/>
      <c r="N108" s="126"/>
      <c r="O108" s="126"/>
      <c r="P108" s="126"/>
      <c r="Q108" s="128"/>
      <c r="R108" s="41"/>
      <c r="S108" s="41"/>
      <c r="T108" s="41"/>
      <c r="U108" s="41"/>
      <c r="V108" s="41"/>
      <c r="W108" s="41"/>
      <c r="X108" s="41"/>
    </row>
    <row r="109" spans="1:25" ht="18.75" hidden="1" customHeight="1">
      <c r="A109" s="199">
        <v>243</v>
      </c>
      <c r="B109" s="312" t="s">
        <v>232</v>
      </c>
      <c r="C109" s="321" t="s">
        <v>233</v>
      </c>
      <c r="D109" s="322"/>
      <c r="E109" s="322"/>
      <c r="F109" s="322"/>
      <c r="G109" s="322"/>
      <c r="H109" s="322"/>
      <c r="I109" s="322"/>
      <c r="J109" s="322"/>
      <c r="K109" s="323"/>
      <c r="L109" s="106">
        <f t="shared" si="21"/>
        <v>0</v>
      </c>
      <c r="M109" s="126"/>
      <c r="N109" s="126"/>
      <c r="O109" s="126"/>
      <c r="P109" s="126"/>
      <c r="Q109" s="128"/>
      <c r="R109" s="41"/>
      <c r="S109" s="41"/>
      <c r="T109" s="41"/>
      <c r="U109" s="41"/>
      <c r="V109" s="41"/>
      <c r="W109" s="41"/>
      <c r="X109" s="41"/>
    </row>
    <row r="110" spans="1:25" ht="16.5" hidden="1" customHeight="1">
      <c r="A110" s="199">
        <v>244</v>
      </c>
      <c r="B110" s="330"/>
      <c r="C110" s="324"/>
      <c r="D110" s="325"/>
      <c r="E110" s="325"/>
      <c r="F110" s="325"/>
      <c r="G110" s="325"/>
      <c r="H110" s="325"/>
      <c r="I110" s="325"/>
      <c r="J110" s="325"/>
      <c r="K110" s="326"/>
      <c r="L110" s="106">
        <f t="shared" si="21"/>
        <v>0</v>
      </c>
      <c r="M110" s="111">
        <f>SUM(M112:M113)+N110</f>
        <v>0</v>
      </c>
      <c r="N110" s="111">
        <f t="shared" ref="N110:Q110" si="26">SUM(N112:N113)</f>
        <v>0</v>
      </c>
      <c r="O110" s="111">
        <f t="shared" si="26"/>
        <v>0</v>
      </c>
      <c r="P110" s="111">
        <f>SUM(P112:P113)+Q110</f>
        <v>0</v>
      </c>
      <c r="Q110" s="183">
        <f t="shared" si="26"/>
        <v>0</v>
      </c>
      <c r="R110" s="41"/>
      <c r="S110" s="41"/>
      <c r="T110" s="41"/>
      <c r="U110" s="41"/>
      <c r="V110" s="41"/>
      <c r="W110" s="41"/>
      <c r="X110" s="41"/>
    </row>
    <row r="111" spans="1:25" ht="18.75" hidden="1" customHeight="1">
      <c r="A111" s="199">
        <v>407</v>
      </c>
      <c r="B111" s="313"/>
      <c r="C111" s="327"/>
      <c r="D111" s="328"/>
      <c r="E111" s="328"/>
      <c r="F111" s="328"/>
      <c r="G111" s="328"/>
      <c r="H111" s="328"/>
      <c r="I111" s="328"/>
      <c r="J111" s="328"/>
      <c r="K111" s="329"/>
      <c r="L111" s="106">
        <f t="shared" si="21"/>
        <v>0</v>
      </c>
      <c r="M111" s="126"/>
      <c r="N111" s="126"/>
      <c r="O111" s="126"/>
      <c r="P111" s="126"/>
      <c r="Q111" s="128"/>
      <c r="R111" s="41"/>
      <c r="S111" s="41"/>
      <c r="T111" s="41"/>
      <c r="U111" s="41"/>
      <c r="V111" s="41"/>
      <c r="W111" s="41"/>
      <c r="X111" s="41"/>
    </row>
    <row r="112" spans="1:25" ht="19.5" hidden="1" customHeight="1">
      <c r="A112" s="199"/>
      <c r="B112" s="245" t="s">
        <v>234</v>
      </c>
      <c r="C112" s="246"/>
      <c r="D112" s="246"/>
      <c r="E112" s="246"/>
      <c r="F112" s="246"/>
      <c r="G112" s="246"/>
      <c r="H112" s="246"/>
      <c r="I112" s="246"/>
      <c r="J112" s="246"/>
      <c r="K112" s="247"/>
      <c r="L112" s="106">
        <f t="shared" si="21"/>
        <v>0</v>
      </c>
      <c r="M112" s="126"/>
      <c r="N112" s="126"/>
      <c r="O112" s="126"/>
      <c r="P112" s="126"/>
      <c r="Q112" s="128"/>
      <c r="R112" s="41"/>
      <c r="S112" s="41"/>
      <c r="T112" s="41"/>
      <c r="U112" s="41"/>
      <c r="V112" s="41"/>
      <c r="W112" s="41"/>
      <c r="X112" s="41"/>
    </row>
    <row r="113" spans="1:24" ht="64.5" hidden="1" customHeight="1">
      <c r="A113" s="199"/>
      <c r="B113" s="280" t="s">
        <v>235</v>
      </c>
      <c r="C113" s="288"/>
      <c r="D113" s="288"/>
      <c r="E113" s="288"/>
      <c r="F113" s="288"/>
      <c r="G113" s="288"/>
      <c r="H113" s="288"/>
      <c r="I113" s="288"/>
      <c r="J113" s="288"/>
      <c r="K113" s="288"/>
      <c r="L113" s="106">
        <f t="shared" si="21"/>
        <v>0</v>
      </c>
      <c r="M113" s="126"/>
      <c r="N113" s="126"/>
      <c r="O113" s="126"/>
      <c r="P113" s="126"/>
      <c r="Q113" s="128"/>
      <c r="R113" s="41"/>
      <c r="S113" s="41"/>
      <c r="T113" s="41"/>
      <c r="U113" s="41"/>
      <c r="V113" s="41"/>
      <c r="W113" s="41"/>
      <c r="X113" s="41"/>
    </row>
    <row r="114" spans="1:24" ht="16.5" customHeight="1">
      <c r="A114" s="199">
        <v>244</v>
      </c>
      <c r="B114" s="198" t="s">
        <v>236</v>
      </c>
      <c r="C114" s="242" t="s">
        <v>237</v>
      </c>
      <c r="D114" s="243"/>
      <c r="E114" s="243"/>
      <c r="F114" s="243"/>
      <c r="G114" s="243"/>
      <c r="H114" s="243"/>
      <c r="I114" s="243"/>
      <c r="J114" s="243"/>
      <c r="K114" s="244"/>
      <c r="L114" s="106">
        <f t="shared" si="21"/>
        <v>0</v>
      </c>
      <c r="M114" s="111">
        <f>M116+N114</f>
        <v>0</v>
      </c>
      <c r="N114" s="111">
        <f>N116</f>
        <v>0</v>
      </c>
      <c r="O114" s="111">
        <f t="shared" ref="O114:Q114" si="27">O116</f>
        <v>0</v>
      </c>
      <c r="P114" s="111">
        <f>P116+Q114</f>
        <v>0</v>
      </c>
      <c r="Q114" s="183">
        <f t="shared" si="27"/>
        <v>0</v>
      </c>
      <c r="R114" s="41"/>
      <c r="S114" s="41"/>
      <c r="T114" s="41"/>
      <c r="U114" s="41"/>
      <c r="V114" s="41"/>
      <c r="W114" s="41"/>
      <c r="X114" s="41"/>
    </row>
    <row r="115" spans="1:24" ht="16.5" customHeight="1">
      <c r="A115" s="203"/>
      <c r="B115" s="231"/>
      <c r="C115" s="232"/>
      <c r="D115" s="232"/>
      <c r="E115" s="232"/>
      <c r="F115" s="232"/>
      <c r="G115" s="232"/>
      <c r="H115" s="232"/>
      <c r="I115" s="232"/>
      <c r="J115" s="232"/>
      <c r="K115" s="232"/>
      <c r="L115" s="106">
        <f t="shared" si="21"/>
        <v>0</v>
      </c>
      <c r="M115" s="126"/>
      <c r="N115" s="126"/>
      <c r="O115" s="126"/>
      <c r="P115" s="126"/>
      <c r="Q115" s="128"/>
      <c r="R115" s="41"/>
      <c r="S115" s="41"/>
      <c r="T115" s="41"/>
      <c r="U115" s="41"/>
      <c r="V115" s="41"/>
      <c r="W115" s="41"/>
      <c r="X115" s="41"/>
    </row>
    <row r="116" spans="1:24" ht="16.5" customHeight="1">
      <c r="A116" s="203"/>
      <c r="B116" s="236"/>
      <c r="C116" s="237"/>
      <c r="D116" s="237"/>
      <c r="E116" s="237"/>
      <c r="F116" s="237"/>
      <c r="G116" s="237"/>
      <c r="H116" s="237"/>
      <c r="I116" s="237"/>
      <c r="J116" s="237"/>
      <c r="K116" s="238"/>
      <c r="L116" s="106">
        <f t="shared" si="21"/>
        <v>0</v>
      </c>
      <c r="M116" s="126"/>
      <c r="N116" s="126"/>
      <c r="O116" s="126"/>
      <c r="P116" s="126"/>
      <c r="Q116" s="128"/>
      <c r="R116" s="41"/>
      <c r="S116" s="41"/>
      <c r="T116" s="41"/>
      <c r="U116" s="41"/>
      <c r="V116" s="41"/>
      <c r="W116" s="41"/>
      <c r="X116" s="41"/>
    </row>
    <row r="117" spans="1:24" ht="16.5" hidden="1" customHeight="1">
      <c r="A117" s="199">
        <v>244</v>
      </c>
      <c r="B117" s="68">
        <v>320</v>
      </c>
      <c r="C117" s="242" t="s">
        <v>238</v>
      </c>
      <c r="D117" s="243"/>
      <c r="E117" s="243"/>
      <c r="F117" s="243"/>
      <c r="G117" s="243"/>
      <c r="H117" s="243"/>
      <c r="I117" s="243"/>
      <c r="J117" s="243"/>
      <c r="K117" s="244"/>
      <c r="L117" s="106">
        <f t="shared" si="21"/>
        <v>0</v>
      </c>
      <c r="M117" s="111">
        <f>M119+N117</f>
        <v>0</v>
      </c>
      <c r="N117" s="111">
        <f>N119</f>
        <v>0</v>
      </c>
      <c r="O117" s="111">
        <f>O119</f>
        <v>0</v>
      </c>
      <c r="P117" s="111">
        <f>P119+Q117</f>
        <v>0</v>
      </c>
      <c r="Q117" s="183">
        <f t="shared" ref="Q117" si="28">Q119</f>
        <v>0</v>
      </c>
      <c r="R117" s="41"/>
      <c r="S117" s="41"/>
      <c r="T117" s="41"/>
      <c r="U117" s="41"/>
      <c r="V117" s="41"/>
      <c r="W117" s="41"/>
      <c r="X117" s="41"/>
    </row>
    <row r="118" spans="1:24" ht="16.5" hidden="1" customHeight="1">
      <c r="A118" s="203"/>
      <c r="B118" s="231" t="s">
        <v>149</v>
      </c>
      <c r="C118" s="232"/>
      <c r="D118" s="232"/>
      <c r="E118" s="232"/>
      <c r="F118" s="232"/>
      <c r="G118" s="232"/>
      <c r="H118" s="232"/>
      <c r="I118" s="232"/>
      <c r="J118" s="232"/>
      <c r="K118" s="232"/>
      <c r="L118" s="106">
        <f t="shared" si="21"/>
        <v>0</v>
      </c>
      <c r="M118" s="126"/>
      <c r="N118" s="126"/>
      <c r="O118" s="126"/>
      <c r="P118" s="126"/>
      <c r="Q118" s="128"/>
      <c r="R118" s="41"/>
      <c r="S118" s="41"/>
      <c r="T118" s="41"/>
      <c r="U118" s="41"/>
      <c r="V118" s="41"/>
      <c r="W118" s="41"/>
      <c r="X118" s="41"/>
    </row>
    <row r="119" spans="1:24" ht="16.5" hidden="1" customHeight="1">
      <c r="A119" s="203"/>
      <c r="B119" s="236"/>
      <c r="C119" s="237"/>
      <c r="D119" s="237"/>
      <c r="E119" s="237"/>
      <c r="F119" s="237"/>
      <c r="G119" s="237"/>
      <c r="H119" s="237"/>
      <c r="I119" s="237"/>
      <c r="J119" s="237"/>
      <c r="K119" s="238"/>
      <c r="L119" s="106">
        <f t="shared" si="21"/>
        <v>0</v>
      </c>
      <c r="M119" s="126"/>
      <c r="N119" s="126"/>
      <c r="O119" s="126"/>
      <c r="P119" s="126"/>
      <c r="Q119" s="128"/>
      <c r="R119" s="41"/>
      <c r="S119" s="41"/>
      <c r="T119" s="41"/>
      <c r="U119" s="41"/>
      <c r="V119" s="41"/>
      <c r="W119" s="41"/>
      <c r="X119" s="41"/>
    </row>
    <row r="120" spans="1:24" ht="31.5" hidden="1" customHeight="1">
      <c r="A120" s="199">
        <v>321</v>
      </c>
      <c r="B120" s="68">
        <v>264</v>
      </c>
      <c r="C120" s="242" t="s">
        <v>239</v>
      </c>
      <c r="D120" s="243"/>
      <c r="E120" s="243"/>
      <c r="F120" s="243"/>
      <c r="G120" s="243"/>
      <c r="H120" s="243"/>
      <c r="I120" s="243"/>
      <c r="J120" s="243"/>
      <c r="K120" s="244"/>
      <c r="L120" s="106">
        <f t="shared" si="21"/>
        <v>0</v>
      </c>
      <c r="M120" s="111">
        <f>M122+N120</f>
        <v>0</v>
      </c>
      <c r="N120" s="111">
        <f>N122</f>
        <v>0</v>
      </c>
      <c r="O120" s="111">
        <f>O122</f>
        <v>0</v>
      </c>
      <c r="P120" s="111">
        <f>P122+Q120</f>
        <v>0</v>
      </c>
      <c r="Q120" s="183">
        <f t="shared" ref="Q120" si="29">Q122</f>
        <v>0</v>
      </c>
      <c r="R120" s="41"/>
      <c r="S120" s="41"/>
      <c r="T120" s="41"/>
      <c r="U120" s="41"/>
      <c r="V120" s="41"/>
      <c r="W120" s="41"/>
      <c r="X120" s="41"/>
    </row>
    <row r="121" spans="1:24" ht="16.5" hidden="1" customHeight="1">
      <c r="A121" s="199"/>
      <c r="B121" s="231" t="s">
        <v>149</v>
      </c>
      <c r="C121" s="232"/>
      <c r="D121" s="232"/>
      <c r="E121" s="232"/>
      <c r="F121" s="232"/>
      <c r="G121" s="232"/>
      <c r="H121" s="232"/>
      <c r="I121" s="232"/>
      <c r="J121" s="232"/>
      <c r="K121" s="232"/>
      <c r="L121" s="106">
        <f t="shared" si="21"/>
        <v>0</v>
      </c>
      <c r="M121" s="126"/>
      <c r="N121" s="126"/>
      <c r="O121" s="126"/>
      <c r="P121" s="126"/>
      <c r="Q121" s="128"/>
      <c r="R121" s="41"/>
      <c r="S121" s="41"/>
      <c r="T121" s="41"/>
      <c r="U121" s="41"/>
      <c r="V121" s="41"/>
      <c r="W121" s="41"/>
      <c r="X121" s="41"/>
    </row>
    <row r="122" spans="1:24" ht="16.5" hidden="1" customHeight="1">
      <c r="A122" s="199"/>
      <c r="B122" s="236"/>
      <c r="C122" s="237"/>
      <c r="D122" s="237"/>
      <c r="E122" s="237"/>
      <c r="F122" s="237"/>
      <c r="G122" s="237"/>
      <c r="H122" s="237"/>
      <c r="I122" s="237"/>
      <c r="J122" s="237"/>
      <c r="K122" s="238"/>
      <c r="L122" s="106">
        <f t="shared" si="21"/>
        <v>0</v>
      </c>
      <c r="M122" s="126"/>
      <c r="N122" s="126"/>
      <c r="O122" s="126"/>
      <c r="P122" s="126"/>
      <c r="Q122" s="128"/>
      <c r="R122" s="41"/>
      <c r="S122" s="41"/>
      <c r="T122" s="41"/>
      <c r="U122" s="41"/>
      <c r="V122" s="41"/>
      <c r="W122" s="41"/>
      <c r="X122" s="41"/>
    </row>
    <row r="123" spans="1:24" ht="15.75" hidden="1">
      <c r="A123" s="199">
        <v>350</v>
      </c>
      <c r="B123" s="242" t="s">
        <v>240</v>
      </c>
      <c r="C123" s="243"/>
      <c r="D123" s="243"/>
      <c r="E123" s="243"/>
      <c r="F123" s="243"/>
      <c r="G123" s="243"/>
      <c r="H123" s="243"/>
      <c r="I123" s="243"/>
      <c r="J123" s="243"/>
      <c r="K123" s="244"/>
      <c r="L123" s="106">
        <f t="shared" si="21"/>
        <v>0</v>
      </c>
      <c r="M123" s="106">
        <f>M124</f>
        <v>0</v>
      </c>
      <c r="N123" s="106">
        <f t="shared" ref="N123:Q123" si="30">N124</f>
        <v>0</v>
      </c>
      <c r="O123" s="106">
        <f t="shared" si="30"/>
        <v>0</v>
      </c>
      <c r="P123" s="106">
        <f t="shared" si="30"/>
        <v>0</v>
      </c>
      <c r="Q123" s="182">
        <f t="shared" si="30"/>
        <v>0</v>
      </c>
      <c r="R123" s="41"/>
      <c r="S123" s="41"/>
      <c r="T123" s="41"/>
      <c r="U123" s="41"/>
      <c r="V123" s="41"/>
      <c r="W123" s="41"/>
      <c r="X123" s="41"/>
    </row>
    <row r="124" spans="1:24" ht="15.75" hidden="1">
      <c r="A124" s="199">
        <v>350</v>
      </c>
      <c r="B124" s="197">
        <v>296</v>
      </c>
      <c r="C124" s="292" t="s">
        <v>241</v>
      </c>
      <c r="D124" s="292"/>
      <c r="E124" s="292"/>
      <c r="F124" s="292"/>
      <c r="G124" s="292"/>
      <c r="H124" s="292"/>
      <c r="I124" s="292"/>
      <c r="J124" s="292"/>
      <c r="K124" s="292"/>
      <c r="L124" s="106">
        <f t="shared" si="21"/>
        <v>0</v>
      </c>
      <c r="M124" s="111">
        <f>M125+N124</f>
        <v>0</v>
      </c>
      <c r="N124" s="111">
        <f>N125</f>
        <v>0</v>
      </c>
      <c r="O124" s="111">
        <f>O125</f>
        <v>0</v>
      </c>
      <c r="P124" s="111">
        <f>P125+Q124</f>
        <v>0</v>
      </c>
      <c r="Q124" s="183">
        <f>Q125</f>
        <v>0</v>
      </c>
      <c r="R124" s="41"/>
      <c r="S124" s="41"/>
      <c r="T124" s="41"/>
      <c r="U124" s="41"/>
      <c r="V124" s="41"/>
      <c r="W124" s="41"/>
      <c r="X124" s="41"/>
    </row>
    <row r="125" spans="1:24" ht="15.75" hidden="1">
      <c r="A125" s="203"/>
      <c r="B125" s="281"/>
      <c r="C125" s="282"/>
      <c r="D125" s="282"/>
      <c r="E125" s="282"/>
      <c r="F125" s="282"/>
      <c r="G125" s="282"/>
      <c r="H125" s="282"/>
      <c r="I125" s="282"/>
      <c r="J125" s="282"/>
      <c r="K125" s="283"/>
      <c r="L125" s="106">
        <f t="shared" si="21"/>
        <v>0</v>
      </c>
      <c r="M125" s="127"/>
      <c r="N125" s="127"/>
      <c r="O125" s="127"/>
      <c r="P125" s="127"/>
      <c r="Q125" s="189"/>
      <c r="R125" s="41"/>
      <c r="S125" s="41"/>
      <c r="T125" s="41"/>
      <c r="U125" s="41"/>
      <c r="V125" s="41"/>
      <c r="W125" s="41"/>
      <c r="X125" s="41"/>
    </row>
    <row r="126" spans="1:24" ht="20.25" hidden="1" customHeight="1">
      <c r="A126" s="199">
        <v>360</v>
      </c>
      <c r="B126" s="242" t="s">
        <v>242</v>
      </c>
      <c r="C126" s="243"/>
      <c r="D126" s="243"/>
      <c r="E126" s="243"/>
      <c r="F126" s="243"/>
      <c r="G126" s="243"/>
      <c r="H126" s="243"/>
      <c r="I126" s="243"/>
      <c r="J126" s="243"/>
      <c r="K126" s="244"/>
      <c r="L126" s="106">
        <f t="shared" si="21"/>
        <v>0</v>
      </c>
      <c r="M126" s="106">
        <f>M127</f>
        <v>0</v>
      </c>
      <c r="N126" s="106">
        <f t="shared" ref="N126" si="31">N127</f>
        <v>0</v>
      </c>
      <c r="O126" s="106">
        <f t="shared" ref="O126" si="32">O127</f>
        <v>0</v>
      </c>
      <c r="P126" s="106">
        <f t="shared" ref="P126" si="33">P127</f>
        <v>0</v>
      </c>
      <c r="Q126" s="182">
        <f t="shared" ref="Q126" si="34">Q127</f>
        <v>0</v>
      </c>
      <c r="R126" s="41"/>
      <c r="S126" s="41"/>
      <c r="T126" s="41"/>
      <c r="U126" s="41"/>
      <c r="V126" s="41"/>
      <c r="W126" s="41"/>
      <c r="X126" s="41"/>
    </row>
    <row r="127" spans="1:24" ht="15.75" hidden="1">
      <c r="A127" s="199">
        <v>360</v>
      </c>
      <c r="B127" s="197">
        <v>296</v>
      </c>
      <c r="C127" s="292" t="s">
        <v>241</v>
      </c>
      <c r="D127" s="292"/>
      <c r="E127" s="292"/>
      <c r="F127" s="292"/>
      <c r="G127" s="292"/>
      <c r="H127" s="292"/>
      <c r="I127" s="292"/>
      <c r="J127" s="292"/>
      <c r="K127" s="292"/>
      <c r="L127" s="106">
        <f t="shared" si="21"/>
        <v>0</v>
      </c>
      <c r="M127" s="111">
        <f>M128+N127</f>
        <v>0</v>
      </c>
      <c r="N127" s="111">
        <f>N128</f>
        <v>0</v>
      </c>
      <c r="O127" s="111">
        <f>O128</f>
        <v>0</v>
      </c>
      <c r="P127" s="111">
        <f>P128+Q127</f>
        <v>0</v>
      </c>
      <c r="Q127" s="183">
        <f>Q128</f>
        <v>0</v>
      </c>
      <c r="R127" s="41"/>
      <c r="S127" s="41"/>
      <c r="T127" s="41"/>
      <c r="U127" s="41"/>
      <c r="V127" s="41"/>
      <c r="W127" s="41"/>
      <c r="X127" s="41"/>
    </row>
    <row r="128" spans="1:24" ht="15.75" hidden="1">
      <c r="A128" s="203"/>
      <c r="B128" s="281"/>
      <c r="C128" s="282"/>
      <c r="D128" s="282"/>
      <c r="E128" s="282"/>
      <c r="F128" s="282"/>
      <c r="G128" s="282"/>
      <c r="H128" s="282"/>
      <c r="I128" s="282"/>
      <c r="J128" s="282"/>
      <c r="K128" s="283"/>
      <c r="L128" s="106">
        <f t="shared" si="21"/>
        <v>0</v>
      </c>
      <c r="M128" s="127"/>
      <c r="N128" s="127"/>
      <c r="O128" s="127"/>
      <c r="P128" s="127"/>
      <c r="Q128" s="189"/>
      <c r="R128" s="41"/>
      <c r="S128" s="41"/>
      <c r="T128" s="41"/>
      <c r="U128" s="41"/>
      <c r="V128" s="41"/>
      <c r="W128" s="41"/>
      <c r="X128" s="41"/>
    </row>
    <row r="129" spans="1:32" ht="18.75" customHeight="1">
      <c r="A129" s="199">
        <v>830</v>
      </c>
      <c r="B129" s="331" t="s">
        <v>243</v>
      </c>
      <c r="C129" s="332"/>
      <c r="D129" s="332"/>
      <c r="E129" s="332"/>
      <c r="F129" s="332"/>
      <c r="G129" s="332"/>
      <c r="H129" s="332"/>
      <c r="I129" s="332"/>
      <c r="J129" s="332"/>
      <c r="K129" s="333"/>
      <c r="L129" s="106">
        <f t="shared" si="21"/>
        <v>0</v>
      </c>
      <c r="M129" s="106">
        <f>M130</f>
        <v>0</v>
      </c>
      <c r="N129" s="106">
        <f t="shared" ref="N129:Q129" si="35">N130</f>
        <v>0</v>
      </c>
      <c r="O129" s="106">
        <f t="shared" si="35"/>
        <v>0</v>
      </c>
      <c r="P129" s="106">
        <f t="shared" si="35"/>
        <v>0</v>
      </c>
      <c r="Q129" s="182">
        <f t="shared" si="35"/>
        <v>0</v>
      </c>
      <c r="R129" s="41"/>
      <c r="S129" s="41"/>
      <c r="T129" s="41"/>
      <c r="U129" s="41"/>
      <c r="V129" s="41"/>
      <c r="W129" s="168"/>
      <c r="X129" s="168"/>
      <c r="Y129" s="71"/>
      <c r="Z129" s="71"/>
      <c r="AA129" s="71"/>
      <c r="AB129" s="71"/>
      <c r="AC129" s="71"/>
      <c r="AD129" s="71"/>
      <c r="AE129" s="71"/>
      <c r="AF129" s="71"/>
    </row>
    <row r="130" spans="1:32" ht="15.75">
      <c r="A130" s="199">
        <v>831</v>
      </c>
      <c r="B130" s="231"/>
      <c r="C130" s="232"/>
      <c r="D130" s="232"/>
      <c r="E130" s="232"/>
      <c r="F130" s="232"/>
      <c r="G130" s="232"/>
      <c r="H130" s="232"/>
      <c r="I130" s="232"/>
      <c r="J130" s="232"/>
      <c r="K130" s="232"/>
      <c r="L130" s="106">
        <f t="shared" si="21"/>
        <v>0</v>
      </c>
      <c r="M130" s="106">
        <f>M131+M132+M133+M134+M135+M136+M137+M138+M139</f>
        <v>0</v>
      </c>
      <c r="N130" s="106">
        <f t="shared" ref="N130:Q130" si="36">N131+N132+N133+N134+N135+N136+N137+N138+N139</f>
        <v>0</v>
      </c>
      <c r="O130" s="106">
        <f t="shared" si="36"/>
        <v>0</v>
      </c>
      <c r="P130" s="106">
        <f t="shared" si="36"/>
        <v>0</v>
      </c>
      <c r="Q130" s="182">
        <f t="shared" si="36"/>
        <v>0</v>
      </c>
      <c r="R130" s="41"/>
      <c r="S130" s="41"/>
      <c r="T130" s="41"/>
      <c r="U130" s="41"/>
      <c r="V130" s="41"/>
      <c r="W130" s="41"/>
      <c r="X130" s="41"/>
    </row>
    <row r="131" spans="1:32" ht="15.75">
      <c r="A131" s="203"/>
      <c r="B131" s="244">
        <v>291</v>
      </c>
      <c r="C131" s="292"/>
      <c r="D131" s="292"/>
      <c r="E131" s="292"/>
      <c r="F131" s="292"/>
      <c r="G131" s="292"/>
      <c r="H131" s="292"/>
      <c r="I131" s="292"/>
      <c r="J131" s="292"/>
      <c r="K131" s="292"/>
      <c r="L131" s="106">
        <f t="shared" si="21"/>
        <v>0</v>
      </c>
      <c r="M131" s="127"/>
      <c r="N131" s="127"/>
      <c r="O131" s="127"/>
      <c r="P131" s="127"/>
      <c r="Q131" s="189"/>
      <c r="R131" s="41"/>
      <c r="S131" s="41"/>
      <c r="T131" s="41"/>
      <c r="U131" s="41"/>
      <c r="V131" s="41"/>
      <c r="W131" s="41"/>
      <c r="X131" s="41"/>
    </row>
    <row r="132" spans="1:32" ht="15.75">
      <c r="A132" s="203"/>
      <c r="B132" s="242">
        <v>292</v>
      </c>
      <c r="C132" s="243"/>
      <c r="D132" s="243"/>
      <c r="E132" s="243"/>
      <c r="F132" s="243"/>
      <c r="G132" s="243"/>
      <c r="H132" s="243"/>
      <c r="I132" s="243"/>
      <c r="J132" s="243"/>
      <c r="K132" s="244"/>
      <c r="L132" s="106">
        <f t="shared" si="21"/>
        <v>0</v>
      </c>
      <c r="M132" s="127"/>
      <c r="N132" s="127"/>
      <c r="O132" s="127"/>
      <c r="P132" s="127"/>
      <c r="Q132" s="189"/>
      <c r="R132" s="41"/>
      <c r="S132" s="41"/>
      <c r="T132" s="41"/>
      <c r="U132" s="41"/>
      <c r="V132" s="41"/>
      <c r="W132" s="41"/>
      <c r="X132" s="41"/>
    </row>
    <row r="133" spans="1:32" ht="15.75">
      <c r="A133" s="203"/>
      <c r="B133" s="242">
        <v>293</v>
      </c>
      <c r="C133" s="243"/>
      <c r="D133" s="243"/>
      <c r="E133" s="243"/>
      <c r="F133" s="243"/>
      <c r="G133" s="243"/>
      <c r="H133" s="243"/>
      <c r="I133" s="243"/>
      <c r="J133" s="243"/>
      <c r="K133" s="244"/>
      <c r="L133" s="106">
        <f t="shared" si="21"/>
        <v>0</v>
      </c>
      <c r="M133" s="127"/>
      <c r="N133" s="127"/>
      <c r="O133" s="127"/>
      <c r="P133" s="127"/>
      <c r="Q133" s="189"/>
      <c r="R133" s="41"/>
      <c r="S133" s="41"/>
      <c r="T133" s="41"/>
      <c r="U133" s="41"/>
      <c r="V133" s="41"/>
      <c r="W133" s="41"/>
      <c r="X133" s="41"/>
    </row>
    <row r="134" spans="1:32" ht="15.75">
      <c r="A134" s="203"/>
      <c r="B134" s="244">
        <v>294</v>
      </c>
      <c r="C134" s="292"/>
      <c r="D134" s="292"/>
      <c r="E134" s="292"/>
      <c r="F134" s="292"/>
      <c r="G134" s="292"/>
      <c r="H134" s="292"/>
      <c r="I134" s="292"/>
      <c r="J134" s="292"/>
      <c r="K134" s="292"/>
      <c r="L134" s="106">
        <f t="shared" si="21"/>
        <v>0</v>
      </c>
      <c r="M134" s="127"/>
      <c r="N134" s="127"/>
      <c r="O134" s="127"/>
      <c r="P134" s="127"/>
      <c r="Q134" s="189"/>
      <c r="R134" s="41"/>
      <c r="S134" s="41"/>
      <c r="T134" s="41"/>
      <c r="U134" s="41"/>
      <c r="V134" s="41"/>
      <c r="W134" s="41"/>
      <c r="X134" s="41"/>
    </row>
    <row r="135" spans="1:32" ht="15.75">
      <c r="A135" s="203"/>
      <c r="B135" s="244">
        <v>295</v>
      </c>
      <c r="C135" s="292"/>
      <c r="D135" s="292"/>
      <c r="E135" s="292"/>
      <c r="F135" s="292"/>
      <c r="G135" s="292"/>
      <c r="H135" s="292"/>
      <c r="I135" s="292"/>
      <c r="J135" s="292"/>
      <c r="K135" s="292"/>
      <c r="L135" s="106">
        <f t="shared" si="21"/>
        <v>0</v>
      </c>
      <c r="M135" s="127"/>
      <c r="N135" s="127"/>
      <c r="O135" s="127"/>
      <c r="P135" s="127"/>
      <c r="Q135" s="189"/>
      <c r="R135" s="41"/>
      <c r="S135" s="41"/>
      <c r="T135" s="41"/>
      <c r="U135" s="41"/>
      <c r="V135" s="41"/>
      <c r="W135" s="41"/>
      <c r="X135" s="41"/>
    </row>
    <row r="136" spans="1:32" ht="15.75">
      <c r="A136" s="203"/>
      <c r="B136" s="242">
        <v>296</v>
      </c>
      <c r="C136" s="243"/>
      <c r="D136" s="243"/>
      <c r="E136" s="243"/>
      <c r="F136" s="243"/>
      <c r="G136" s="243"/>
      <c r="H136" s="243"/>
      <c r="I136" s="243"/>
      <c r="J136" s="244"/>
      <c r="K136" s="199"/>
      <c r="L136" s="106">
        <f t="shared" si="21"/>
        <v>0</v>
      </c>
      <c r="M136" s="127"/>
      <c r="N136" s="127"/>
      <c r="O136" s="127"/>
      <c r="P136" s="127"/>
      <c r="Q136" s="189"/>
      <c r="R136" s="41"/>
      <c r="S136" s="41"/>
      <c r="T136" s="41"/>
      <c r="U136" s="41"/>
      <c r="V136" s="41"/>
      <c r="W136" s="41"/>
      <c r="X136" s="41"/>
    </row>
    <row r="137" spans="1:32" ht="15.75">
      <c r="A137" s="203"/>
      <c r="B137" s="242">
        <v>297</v>
      </c>
      <c r="C137" s="243"/>
      <c r="D137" s="243"/>
      <c r="E137" s="243"/>
      <c r="F137" s="243"/>
      <c r="G137" s="243"/>
      <c r="H137" s="243"/>
      <c r="I137" s="243"/>
      <c r="J137" s="244"/>
      <c r="K137" s="199"/>
      <c r="L137" s="106">
        <f t="shared" si="21"/>
        <v>0</v>
      </c>
      <c r="M137" s="127"/>
      <c r="N137" s="127"/>
      <c r="O137" s="127"/>
      <c r="P137" s="127"/>
      <c r="Q137" s="189"/>
      <c r="R137" s="41"/>
      <c r="S137" s="41"/>
      <c r="T137" s="41"/>
      <c r="U137" s="41"/>
      <c r="V137" s="41"/>
      <c r="W137" s="41"/>
      <c r="X137" s="41"/>
    </row>
    <row r="138" spans="1:32" ht="15.75">
      <c r="A138" s="203"/>
      <c r="B138" s="242">
        <v>298</v>
      </c>
      <c r="C138" s="243"/>
      <c r="D138" s="243"/>
      <c r="E138" s="243"/>
      <c r="F138" s="243"/>
      <c r="G138" s="243"/>
      <c r="H138" s="243"/>
      <c r="I138" s="243"/>
      <c r="J138" s="244"/>
      <c r="K138" s="199"/>
      <c r="L138" s="106">
        <f t="shared" si="21"/>
        <v>0</v>
      </c>
      <c r="M138" s="127"/>
      <c r="N138" s="127"/>
      <c r="O138" s="127"/>
      <c r="P138" s="127"/>
      <c r="Q138" s="189"/>
      <c r="R138" s="41"/>
      <c r="S138" s="41"/>
      <c r="T138" s="41"/>
      <c r="U138" s="41"/>
      <c r="V138" s="41"/>
      <c r="W138" s="41"/>
      <c r="X138" s="41"/>
    </row>
    <row r="139" spans="1:32" ht="15.75">
      <c r="A139" s="203"/>
      <c r="B139" s="242">
        <v>299</v>
      </c>
      <c r="C139" s="243"/>
      <c r="D139" s="243"/>
      <c r="E139" s="243"/>
      <c r="F139" s="243"/>
      <c r="G139" s="243"/>
      <c r="H139" s="243"/>
      <c r="I139" s="243"/>
      <c r="J139" s="244"/>
      <c r="K139" s="199"/>
      <c r="L139" s="106">
        <f t="shared" si="21"/>
        <v>0</v>
      </c>
      <c r="M139" s="127"/>
      <c r="N139" s="127"/>
      <c r="O139" s="127"/>
      <c r="P139" s="127"/>
      <c r="Q139" s="189"/>
      <c r="R139" s="41"/>
      <c r="S139" s="41"/>
      <c r="T139" s="41"/>
      <c r="U139" s="41"/>
      <c r="V139" s="41"/>
      <c r="W139" s="41"/>
      <c r="X139" s="41"/>
    </row>
    <row r="140" spans="1:32" ht="18.75">
      <c r="A140" s="199">
        <v>850</v>
      </c>
      <c r="B140" s="331" t="s">
        <v>244</v>
      </c>
      <c r="C140" s="332"/>
      <c r="D140" s="332"/>
      <c r="E140" s="332"/>
      <c r="F140" s="332"/>
      <c r="G140" s="332"/>
      <c r="H140" s="332"/>
      <c r="I140" s="332"/>
      <c r="J140" s="332"/>
      <c r="K140" s="333"/>
      <c r="L140" s="106">
        <f t="shared" si="21"/>
        <v>126194.81</v>
      </c>
      <c r="M140" s="106">
        <f>M141++M144+M149</f>
        <v>117066.61</v>
      </c>
      <c r="N140" s="106">
        <f t="shared" ref="N140:Q140" si="37">N141++N144+N149</f>
        <v>0</v>
      </c>
      <c r="O140" s="106">
        <f t="shared" si="37"/>
        <v>0</v>
      </c>
      <c r="P140" s="106">
        <f t="shared" si="37"/>
        <v>9128.2000000000007</v>
      </c>
      <c r="Q140" s="182">
        <f t="shared" si="37"/>
        <v>0</v>
      </c>
      <c r="R140" s="41"/>
      <c r="S140" s="41"/>
      <c r="T140" s="41"/>
      <c r="U140" s="41"/>
      <c r="V140" s="41"/>
      <c r="W140" s="41"/>
      <c r="X140" s="41"/>
    </row>
    <row r="141" spans="1:32" ht="20.25" customHeight="1">
      <c r="A141" s="199">
        <v>851</v>
      </c>
      <c r="B141" s="72">
        <v>291</v>
      </c>
      <c r="C141" s="292" t="s">
        <v>245</v>
      </c>
      <c r="D141" s="292"/>
      <c r="E141" s="292"/>
      <c r="F141" s="292"/>
      <c r="G141" s="292"/>
      <c r="H141" s="292"/>
      <c r="I141" s="292"/>
      <c r="J141" s="292"/>
      <c r="K141" s="292"/>
      <c r="L141" s="106">
        <f t="shared" si="21"/>
        <v>126194.81</v>
      </c>
      <c r="M141" s="111">
        <f>M142+M143</f>
        <v>117066.61</v>
      </c>
      <c r="N141" s="111">
        <f t="shared" ref="N141:Q141" si="38">N142+N143</f>
        <v>0</v>
      </c>
      <c r="O141" s="111">
        <f t="shared" si="38"/>
        <v>0</v>
      </c>
      <c r="P141" s="111">
        <f t="shared" si="38"/>
        <v>9128.2000000000007</v>
      </c>
      <c r="Q141" s="183">
        <f t="shared" si="38"/>
        <v>0</v>
      </c>
      <c r="R141" s="41"/>
      <c r="S141" s="191"/>
      <c r="T141" s="185"/>
      <c r="U141" s="185"/>
      <c r="V141" s="41"/>
      <c r="W141" s="41"/>
      <c r="X141" s="41"/>
    </row>
    <row r="142" spans="1:32" ht="15.75">
      <c r="A142" s="203"/>
      <c r="B142" s="273" t="s">
        <v>246</v>
      </c>
      <c r="C142" s="291"/>
      <c r="D142" s="291"/>
      <c r="E142" s="291"/>
      <c r="F142" s="291"/>
      <c r="G142" s="291"/>
      <c r="H142" s="291"/>
      <c r="I142" s="291"/>
      <c r="J142" s="291"/>
      <c r="K142" s="291"/>
      <c r="L142" s="106">
        <f t="shared" si="21"/>
        <v>126194.81</v>
      </c>
      <c r="M142" s="126">
        <v>117066.61</v>
      </c>
      <c r="N142" s="126"/>
      <c r="O142" s="126"/>
      <c r="P142" s="126">
        <v>9128.2000000000007</v>
      </c>
      <c r="Q142" s="128"/>
      <c r="R142" s="41"/>
      <c r="S142" s="41"/>
      <c r="T142" s="41">
        <v>252715</v>
      </c>
      <c r="U142" s="185">
        <f t="shared" ref="U142:U149" si="39">M142+S142+T142</f>
        <v>369781.61</v>
      </c>
      <c r="V142" s="41"/>
      <c r="W142" s="41"/>
      <c r="X142" s="41"/>
    </row>
    <row r="143" spans="1:32" ht="15.75">
      <c r="A143" s="203"/>
      <c r="B143" s="273" t="s">
        <v>247</v>
      </c>
      <c r="C143" s="291"/>
      <c r="D143" s="291"/>
      <c r="E143" s="291"/>
      <c r="F143" s="291"/>
      <c r="G143" s="291"/>
      <c r="H143" s="291"/>
      <c r="I143" s="291"/>
      <c r="J143" s="291"/>
      <c r="K143" s="291"/>
      <c r="L143" s="106">
        <f t="shared" si="21"/>
        <v>0</v>
      </c>
      <c r="M143" s="126"/>
      <c r="N143" s="126"/>
      <c r="O143" s="126"/>
      <c r="P143" s="126"/>
      <c r="Q143" s="128"/>
      <c r="R143" s="41"/>
      <c r="S143" s="41"/>
      <c r="T143" s="41">
        <v>2365</v>
      </c>
      <c r="U143" s="185">
        <f t="shared" si="39"/>
        <v>2365</v>
      </c>
      <c r="V143" s="41"/>
      <c r="W143" s="185"/>
      <c r="X143" s="41"/>
    </row>
    <row r="144" spans="1:32" ht="21" customHeight="1">
      <c r="A144" s="199">
        <v>852</v>
      </c>
      <c r="B144" s="72">
        <v>291</v>
      </c>
      <c r="C144" s="292" t="s">
        <v>248</v>
      </c>
      <c r="D144" s="292"/>
      <c r="E144" s="292"/>
      <c r="F144" s="292"/>
      <c r="G144" s="292"/>
      <c r="H144" s="292"/>
      <c r="I144" s="292"/>
      <c r="J144" s="292"/>
      <c r="K144" s="292"/>
      <c r="L144" s="106">
        <f t="shared" si="21"/>
        <v>0</v>
      </c>
      <c r="M144" s="111">
        <f>M145+M146+M147+M148</f>
        <v>0</v>
      </c>
      <c r="N144" s="111">
        <f t="shared" ref="N144:Q144" si="40">N145+N146+N147+N148</f>
        <v>0</v>
      </c>
      <c r="O144" s="111">
        <f t="shared" si="40"/>
        <v>0</v>
      </c>
      <c r="P144" s="111">
        <f t="shared" si="40"/>
        <v>0</v>
      </c>
      <c r="Q144" s="183">
        <f t="shared" si="40"/>
        <v>0</v>
      </c>
      <c r="R144" s="41"/>
      <c r="S144" s="41"/>
      <c r="T144" s="41"/>
      <c r="U144" s="185"/>
      <c r="V144" s="41"/>
      <c r="W144" s="41"/>
      <c r="X144" s="41"/>
    </row>
    <row r="145" spans="1:24" ht="21" customHeight="1">
      <c r="A145" s="199"/>
      <c r="B145" s="231" t="s">
        <v>149</v>
      </c>
      <c r="C145" s="232"/>
      <c r="D145" s="232"/>
      <c r="E145" s="232"/>
      <c r="F145" s="232"/>
      <c r="G145" s="232"/>
      <c r="H145" s="232"/>
      <c r="I145" s="232"/>
      <c r="J145" s="232"/>
      <c r="K145" s="232"/>
      <c r="L145" s="106">
        <f t="shared" si="21"/>
        <v>0</v>
      </c>
      <c r="M145" s="126"/>
      <c r="N145" s="126"/>
      <c r="O145" s="126"/>
      <c r="P145" s="126"/>
      <c r="Q145" s="128"/>
      <c r="R145" s="41"/>
      <c r="S145" s="41"/>
      <c r="T145" s="41"/>
      <c r="U145" s="185"/>
      <c r="V145" s="41"/>
      <c r="W145" s="41"/>
      <c r="X145" s="41"/>
    </row>
    <row r="146" spans="1:24" ht="18.75" customHeight="1">
      <c r="A146" s="203"/>
      <c r="B146" s="273" t="s">
        <v>249</v>
      </c>
      <c r="C146" s="291"/>
      <c r="D146" s="291"/>
      <c r="E146" s="291"/>
      <c r="F146" s="291"/>
      <c r="G146" s="291"/>
      <c r="H146" s="291"/>
      <c r="I146" s="291"/>
      <c r="J146" s="291"/>
      <c r="K146" s="291"/>
      <c r="L146" s="106">
        <f t="shared" ref="L146:L208" si="41">M146+O146+P146</f>
        <v>0</v>
      </c>
      <c r="M146" s="126"/>
      <c r="N146" s="126"/>
      <c r="O146" s="126"/>
      <c r="P146" s="126"/>
      <c r="Q146" s="128"/>
      <c r="R146" s="41"/>
      <c r="S146" s="41">
        <v>23651</v>
      </c>
      <c r="T146" s="41">
        <v>155803</v>
      </c>
      <c r="U146" s="185">
        <f t="shared" si="39"/>
        <v>179454</v>
      </c>
      <c r="V146" s="41"/>
      <c r="W146" s="41"/>
      <c r="X146" s="41"/>
    </row>
    <row r="147" spans="1:24" ht="28.5" customHeight="1">
      <c r="A147" s="203"/>
      <c r="B147" s="273" t="s">
        <v>250</v>
      </c>
      <c r="C147" s="291"/>
      <c r="D147" s="291"/>
      <c r="E147" s="291"/>
      <c r="F147" s="291"/>
      <c r="G147" s="291"/>
      <c r="H147" s="291"/>
      <c r="I147" s="291"/>
      <c r="J147" s="291"/>
      <c r="K147" s="291"/>
      <c r="L147" s="106">
        <f t="shared" si="41"/>
        <v>0</v>
      </c>
      <c r="M147" s="126"/>
      <c r="N147" s="126"/>
      <c r="O147" s="126"/>
      <c r="P147" s="126"/>
      <c r="Q147" s="128"/>
      <c r="R147" s="41"/>
      <c r="S147" s="41"/>
      <c r="T147" s="41"/>
      <c r="U147" s="185"/>
      <c r="V147" s="41"/>
      <c r="W147" s="41"/>
      <c r="X147" s="41"/>
    </row>
    <row r="148" spans="1:24" ht="18" customHeight="1">
      <c r="A148" s="203"/>
      <c r="B148" s="271"/>
      <c r="C148" s="334"/>
      <c r="D148" s="334"/>
      <c r="E148" s="334"/>
      <c r="F148" s="334"/>
      <c r="G148" s="334"/>
      <c r="H148" s="334"/>
      <c r="I148" s="334"/>
      <c r="J148" s="334"/>
      <c r="K148" s="335"/>
      <c r="L148" s="106">
        <f t="shared" si="41"/>
        <v>0</v>
      </c>
      <c r="M148" s="126"/>
      <c r="N148" s="126"/>
      <c r="O148" s="126"/>
      <c r="P148" s="126"/>
      <c r="Q148" s="128"/>
      <c r="R148" s="41"/>
      <c r="S148" s="41"/>
      <c r="T148" s="41"/>
      <c r="U148" s="185"/>
      <c r="V148" s="41"/>
      <c r="W148" s="41"/>
      <c r="X148" s="41"/>
    </row>
    <row r="149" spans="1:24" ht="34.5" customHeight="1">
      <c r="A149" s="199">
        <v>853</v>
      </c>
      <c r="B149" s="73" t="s">
        <v>251</v>
      </c>
      <c r="C149" s="284" t="s">
        <v>149</v>
      </c>
      <c r="D149" s="284"/>
      <c r="E149" s="284"/>
      <c r="F149" s="284"/>
      <c r="G149" s="284"/>
      <c r="H149" s="284"/>
      <c r="I149" s="284"/>
      <c r="J149" s="284"/>
      <c r="K149" s="284"/>
      <c r="L149" s="106">
        <f t="shared" si="41"/>
        <v>0</v>
      </c>
      <c r="M149" s="111">
        <f>SUM(M150:M158)+N149</f>
        <v>0</v>
      </c>
      <c r="N149" s="111">
        <f t="shared" ref="N149:Q149" si="42">SUM(N150:N158)</f>
        <v>0</v>
      </c>
      <c r="O149" s="111">
        <f t="shared" si="42"/>
        <v>0</v>
      </c>
      <c r="P149" s="111">
        <f>SUM(P150:P158)+Q149</f>
        <v>0</v>
      </c>
      <c r="Q149" s="183">
        <f t="shared" si="42"/>
        <v>0</v>
      </c>
      <c r="R149" s="41"/>
      <c r="S149" s="41"/>
      <c r="T149" s="41"/>
      <c r="U149" s="185">
        <f t="shared" si="39"/>
        <v>0</v>
      </c>
      <c r="V149" s="41"/>
      <c r="W149" s="41"/>
      <c r="X149" s="41"/>
    </row>
    <row r="150" spans="1:24" ht="15.75">
      <c r="A150" s="203"/>
      <c r="B150" s="244">
        <v>291</v>
      </c>
      <c r="C150" s="292"/>
      <c r="D150" s="292"/>
      <c r="E150" s="292"/>
      <c r="F150" s="292"/>
      <c r="G150" s="292"/>
      <c r="H150" s="292"/>
      <c r="I150" s="292"/>
      <c r="J150" s="292"/>
      <c r="K150" s="292"/>
      <c r="L150" s="106">
        <f t="shared" si="41"/>
        <v>0</v>
      </c>
      <c r="M150" s="126"/>
      <c r="N150" s="126"/>
      <c r="O150" s="126"/>
      <c r="P150" s="126"/>
      <c r="Q150" s="128"/>
      <c r="R150" s="41"/>
      <c r="S150" s="41"/>
      <c r="T150" s="41"/>
      <c r="U150" s="41"/>
      <c r="V150" s="41"/>
      <c r="W150" s="41"/>
      <c r="X150" s="41"/>
    </row>
    <row r="151" spans="1:24" ht="15.75">
      <c r="A151" s="203"/>
      <c r="B151" s="242">
        <v>292</v>
      </c>
      <c r="C151" s="243"/>
      <c r="D151" s="243"/>
      <c r="E151" s="243"/>
      <c r="F151" s="243"/>
      <c r="G151" s="243"/>
      <c r="H151" s="243"/>
      <c r="I151" s="243"/>
      <c r="J151" s="243"/>
      <c r="K151" s="244"/>
      <c r="L151" s="106">
        <f t="shared" si="41"/>
        <v>0</v>
      </c>
      <c r="M151" s="126"/>
      <c r="N151" s="126"/>
      <c r="O151" s="126"/>
      <c r="P151" s="126"/>
      <c r="Q151" s="128"/>
      <c r="R151" s="41"/>
      <c r="S151" s="41"/>
      <c r="T151" s="41"/>
      <c r="U151" s="41"/>
      <c r="V151" s="41"/>
      <c r="W151" s="41"/>
      <c r="X151" s="41"/>
    </row>
    <row r="152" spans="1:24" ht="15.75">
      <c r="A152" s="203"/>
      <c r="B152" s="242">
        <v>293</v>
      </c>
      <c r="C152" s="243"/>
      <c r="D152" s="243"/>
      <c r="E152" s="243"/>
      <c r="F152" s="243"/>
      <c r="G152" s="243"/>
      <c r="H152" s="243"/>
      <c r="I152" s="243"/>
      <c r="J152" s="243"/>
      <c r="K152" s="244"/>
      <c r="L152" s="106">
        <f t="shared" si="41"/>
        <v>0</v>
      </c>
      <c r="M152" s="126"/>
      <c r="N152" s="126"/>
      <c r="O152" s="126"/>
      <c r="P152" s="126"/>
      <c r="Q152" s="128"/>
      <c r="R152" s="41"/>
      <c r="S152" s="41"/>
      <c r="T152" s="41"/>
      <c r="U152" s="41"/>
      <c r="V152" s="41"/>
      <c r="W152" s="41"/>
      <c r="X152" s="41"/>
    </row>
    <row r="153" spans="1:24" ht="15.75">
      <c r="A153" s="203"/>
      <c r="B153" s="244">
        <v>294</v>
      </c>
      <c r="C153" s="292"/>
      <c r="D153" s="292"/>
      <c r="E153" s="292"/>
      <c r="F153" s="292"/>
      <c r="G153" s="292"/>
      <c r="H153" s="292"/>
      <c r="I153" s="292"/>
      <c r="J153" s="292"/>
      <c r="K153" s="292"/>
      <c r="L153" s="106">
        <f t="shared" si="41"/>
        <v>0</v>
      </c>
      <c r="M153" s="127"/>
      <c r="N153" s="127"/>
      <c r="O153" s="126"/>
      <c r="P153" s="126"/>
      <c r="Q153" s="128"/>
      <c r="R153" s="41"/>
      <c r="S153" s="41"/>
      <c r="T153" s="41"/>
      <c r="U153" s="41"/>
      <c r="V153" s="41"/>
      <c r="W153" s="41"/>
      <c r="X153" s="41"/>
    </row>
    <row r="154" spans="1:24" ht="15.75">
      <c r="A154" s="203"/>
      <c r="B154" s="244">
        <v>295</v>
      </c>
      <c r="C154" s="292"/>
      <c r="D154" s="292"/>
      <c r="E154" s="292"/>
      <c r="F154" s="292"/>
      <c r="G154" s="292"/>
      <c r="H154" s="292"/>
      <c r="I154" s="292"/>
      <c r="J154" s="292"/>
      <c r="K154" s="292"/>
      <c r="L154" s="106">
        <f t="shared" si="41"/>
        <v>0</v>
      </c>
      <c r="M154" s="127"/>
      <c r="N154" s="127"/>
      <c r="O154" s="126"/>
      <c r="P154" s="126"/>
      <c r="Q154" s="128"/>
      <c r="R154" s="41"/>
      <c r="S154" s="41"/>
      <c r="T154" s="41"/>
      <c r="U154" s="41"/>
      <c r="V154" s="41"/>
      <c r="W154" s="41"/>
      <c r="X154" s="41"/>
    </row>
    <row r="155" spans="1:24" ht="15.75">
      <c r="A155" s="203"/>
      <c r="B155" s="242">
        <v>296</v>
      </c>
      <c r="C155" s="243"/>
      <c r="D155" s="243"/>
      <c r="E155" s="243"/>
      <c r="F155" s="243"/>
      <c r="G155" s="243"/>
      <c r="H155" s="243"/>
      <c r="I155" s="243"/>
      <c r="J155" s="244"/>
      <c r="K155" s="199"/>
      <c r="L155" s="106">
        <f t="shared" si="41"/>
        <v>0</v>
      </c>
      <c r="M155" s="127"/>
      <c r="N155" s="127"/>
      <c r="O155" s="126"/>
      <c r="P155" s="126"/>
      <c r="Q155" s="128"/>
      <c r="R155" s="41"/>
      <c r="S155" s="41"/>
      <c r="T155" s="41"/>
      <c r="U155" s="41"/>
      <c r="V155" s="41"/>
      <c r="W155" s="41"/>
      <c r="X155" s="41"/>
    </row>
    <row r="156" spans="1:24" ht="15.75">
      <c r="A156" s="203"/>
      <c r="B156" s="242">
        <v>297</v>
      </c>
      <c r="C156" s="243"/>
      <c r="D156" s="243"/>
      <c r="E156" s="243"/>
      <c r="F156" s="243"/>
      <c r="G156" s="243"/>
      <c r="H156" s="243"/>
      <c r="I156" s="243"/>
      <c r="J156" s="244"/>
      <c r="K156" s="199"/>
      <c r="L156" s="106">
        <f t="shared" si="41"/>
        <v>0</v>
      </c>
      <c r="M156" s="127"/>
      <c r="N156" s="127"/>
      <c r="O156" s="126"/>
      <c r="P156" s="126"/>
      <c r="Q156" s="128"/>
      <c r="R156" s="41"/>
      <c r="S156" s="41"/>
      <c r="T156" s="41"/>
      <c r="U156" s="41"/>
      <c r="V156" s="41"/>
      <c r="W156" s="41"/>
      <c r="X156" s="41"/>
    </row>
    <row r="157" spans="1:24" ht="15.75">
      <c r="A157" s="203"/>
      <c r="B157" s="242">
        <v>298</v>
      </c>
      <c r="C157" s="243"/>
      <c r="D157" s="243"/>
      <c r="E157" s="243"/>
      <c r="F157" s="243"/>
      <c r="G157" s="243"/>
      <c r="H157" s="243"/>
      <c r="I157" s="243"/>
      <c r="J157" s="244"/>
      <c r="K157" s="199"/>
      <c r="L157" s="106">
        <f t="shared" si="41"/>
        <v>0</v>
      </c>
      <c r="M157" s="127"/>
      <c r="N157" s="127"/>
      <c r="O157" s="126"/>
      <c r="P157" s="126"/>
      <c r="Q157" s="128"/>
      <c r="R157" s="41"/>
      <c r="S157" s="41"/>
      <c r="T157" s="41"/>
      <c r="U157" s="41"/>
      <c r="V157" s="41"/>
      <c r="W157" s="41"/>
      <c r="X157" s="41"/>
    </row>
    <row r="158" spans="1:24" ht="15.75">
      <c r="A158" s="203"/>
      <c r="B158" s="242">
        <v>299</v>
      </c>
      <c r="C158" s="243"/>
      <c r="D158" s="243"/>
      <c r="E158" s="243"/>
      <c r="F158" s="243"/>
      <c r="G158" s="243"/>
      <c r="H158" s="243"/>
      <c r="I158" s="243"/>
      <c r="J158" s="244"/>
      <c r="K158" s="199"/>
      <c r="L158" s="106">
        <f t="shared" si="41"/>
        <v>0</v>
      </c>
      <c r="M158" s="127"/>
      <c r="N158" s="127"/>
      <c r="O158" s="126"/>
      <c r="P158" s="126"/>
      <c r="Q158" s="128"/>
      <c r="R158" s="41"/>
      <c r="S158" s="41"/>
      <c r="T158" s="41"/>
      <c r="U158" s="41"/>
      <c r="V158" s="41"/>
      <c r="W158" s="41"/>
      <c r="X158" s="41"/>
    </row>
    <row r="159" spans="1:24" ht="18.75">
      <c r="A159" s="203"/>
      <c r="B159" s="43">
        <v>300</v>
      </c>
      <c r="C159" s="284" t="s">
        <v>252</v>
      </c>
      <c r="D159" s="284"/>
      <c r="E159" s="284"/>
      <c r="F159" s="284"/>
      <c r="G159" s="284"/>
      <c r="H159" s="284"/>
      <c r="I159" s="284"/>
      <c r="J159" s="284"/>
      <c r="K159" s="284"/>
      <c r="L159" s="106">
        <f t="shared" si="41"/>
        <v>186547.43</v>
      </c>
      <c r="M159" s="106">
        <f>M160+M167+M172+M177+M183+M188+M193+M208</f>
        <v>0</v>
      </c>
      <c r="N159" s="106">
        <f t="shared" ref="N159:Q159" si="43">N160+N167+N172+N177+N183+N188+N193+N208</f>
        <v>0</v>
      </c>
      <c r="O159" s="106">
        <f t="shared" si="43"/>
        <v>0</v>
      </c>
      <c r="P159" s="106">
        <f t="shared" si="43"/>
        <v>186547.43</v>
      </c>
      <c r="Q159" s="182">
        <f t="shared" si="43"/>
        <v>0</v>
      </c>
      <c r="R159" s="41"/>
      <c r="S159" s="41"/>
      <c r="T159" s="185"/>
      <c r="U159" s="41"/>
      <c r="V159" s="41"/>
      <c r="W159" s="41"/>
      <c r="X159" s="41"/>
    </row>
    <row r="160" spans="1:24" ht="15.75">
      <c r="A160" s="199">
        <v>244</v>
      </c>
      <c r="B160" s="198">
        <v>310</v>
      </c>
      <c r="C160" s="292" t="s">
        <v>253</v>
      </c>
      <c r="D160" s="292"/>
      <c r="E160" s="292"/>
      <c r="F160" s="292"/>
      <c r="G160" s="292"/>
      <c r="H160" s="292"/>
      <c r="I160" s="292"/>
      <c r="J160" s="292"/>
      <c r="K160" s="292"/>
      <c r="L160" s="106">
        <f t="shared" si="41"/>
        <v>58089.57</v>
      </c>
      <c r="M160" s="106">
        <f>M161+M162+M163+M164</f>
        <v>0</v>
      </c>
      <c r="N160" s="106">
        <f t="shared" ref="N160:Q160" si="44">N161+N162+N163+N164</f>
        <v>0</v>
      </c>
      <c r="O160" s="106">
        <f t="shared" si="44"/>
        <v>0</v>
      </c>
      <c r="P160" s="106">
        <f t="shared" si="44"/>
        <v>58089.57</v>
      </c>
      <c r="Q160" s="182">
        <f t="shared" si="44"/>
        <v>0</v>
      </c>
      <c r="R160" s="41"/>
      <c r="S160" s="41"/>
      <c r="T160" s="185"/>
      <c r="U160" s="41"/>
      <c r="V160" s="41"/>
      <c r="W160" s="41"/>
      <c r="X160" s="41"/>
    </row>
    <row r="161" spans="1:24" ht="15.75" customHeight="1">
      <c r="A161" s="199"/>
      <c r="B161" s="336"/>
      <c r="C161" s="337"/>
      <c r="D161" s="337"/>
      <c r="E161" s="337"/>
      <c r="F161" s="337"/>
      <c r="G161" s="337"/>
      <c r="H161" s="337"/>
      <c r="I161" s="337"/>
      <c r="J161" s="337"/>
      <c r="K161" s="231"/>
      <c r="L161" s="106">
        <f t="shared" si="41"/>
        <v>58089.57</v>
      </c>
      <c r="M161" s="127"/>
      <c r="N161" s="127"/>
      <c r="O161" s="127"/>
      <c r="P161" s="127">
        <v>58089.57</v>
      </c>
      <c r="Q161" s="189"/>
      <c r="R161" s="41"/>
      <c r="S161" s="41"/>
      <c r="T161" s="185"/>
      <c r="U161" s="41"/>
      <c r="V161" s="41"/>
      <c r="W161" s="41"/>
      <c r="X161" s="41"/>
    </row>
    <row r="162" spans="1:24" ht="15.75">
      <c r="A162" s="203"/>
      <c r="B162" s="231"/>
      <c r="C162" s="232"/>
      <c r="D162" s="232"/>
      <c r="E162" s="232"/>
      <c r="F162" s="232"/>
      <c r="G162" s="232"/>
      <c r="H162" s="232"/>
      <c r="I162" s="232"/>
      <c r="J162" s="232"/>
      <c r="K162" s="232"/>
      <c r="L162" s="106">
        <f t="shared" si="41"/>
        <v>0</v>
      </c>
      <c r="M162" s="126"/>
      <c r="N162" s="126"/>
      <c r="O162" s="126"/>
      <c r="P162" s="126"/>
      <c r="Q162" s="128"/>
      <c r="R162" s="41"/>
      <c r="S162" s="41"/>
      <c r="T162" s="41"/>
      <c r="U162" s="41"/>
      <c r="V162" s="41"/>
      <c r="W162" s="41"/>
      <c r="X162" s="41"/>
    </row>
    <row r="163" spans="1:24" ht="15.75">
      <c r="A163" s="203"/>
      <c r="B163" s="231"/>
      <c r="C163" s="232"/>
      <c r="D163" s="232"/>
      <c r="E163" s="232"/>
      <c r="F163" s="232"/>
      <c r="G163" s="232"/>
      <c r="H163" s="232"/>
      <c r="I163" s="232"/>
      <c r="J163" s="232"/>
      <c r="K163" s="232"/>
      <c r="L163" s="106">
        <f t="shared" si="41"/>
        <v>0</v>
      </c>
      <c r="M163" s="126"/>
      <c r="N163" s="126"/>
      <c r="O163" s="126"/>
      <c r="P163" s="126"/>
      <c r="Q163" s="128"/>
      <c r="R163" s="41"/>
      <c r="S163" s="41"/>
      <c r="T163" s="41"/>
      <c r="U163" s="41"/>
      <c r="V163" s="41"/>
      <c r="W163" s="41"/>
      <c r="X163" s="41"/>
    </row>
    <row r="164" spans="1:24" ht="20.25" hidden="1" customHeight="1">
      <c r="A164" s="203"/>
      <c r="B164" s="280" t="s">
        <v>254</v>
      </c>
      <c r="C164" s="288"/>
      <c r="D164" s="288"/>
      <c r="E164" s="288"/>
      <c r="F164" s="288"/>
      <c r="G164" s="288"/>
      <c r="H164" s="288"/>
      <c r="I164" s="288"/>
      <c r="J164" s="288"/>
      <c r="K164" s="288"/>
      <c r="L164" s="106">
        <f t="shared" si="41"/>
        <v>0</v>
      </c>
      <c r="M164" s="111">
        <f>M165+M166</f>
        <v>0</v>
      </c>
      <c r="N164" s="111">
        <f t="shared" ref="N164:Q164" si="45">N165+N166</f>
        <v>0</v>
      </c>
      <c r="O164" s="111">
        <f t="shared" si="45"/>
        <v>0</v>
      </c>
      <c r="P164" s="111">
        <f t="shared" si="45"/>
        <v>0</v>
      </c>
      <c r="Q164" s="183">
        <f t="shared" si="45"/>
        <v>0</v>
      </c>
      <c r="R164" s="41"/>
      <c r="S164" s="41"/>
      <c r="T164" s="41"/>
      <c r="U164" s="41"/>
      <c r="V164" s="41"/>
      <c r="W164" s="41"/>
      <c r="X164" s="41"/>
    </row>
    <row r="165" spans="1:24" ht="21" hidden="1" customHeight="1">
      <c r="A165" s="203"/>
      <c r="B165" s="278"/>
      <c r="C165" s="279"/>
      <c r="D165" s="279"/>
      <c r="E165" s="279"/>
      <c r="F165" s="279"/>
      <c r="G165" s="279"/>
      <c r="H165" s="279"/>
      <c r="I165" s="279"/>
      <c r="J165" s="279"/>
      <c r="K165" s="280"/>
      <c r="L165" s="106">
        <f t="shared" si="41"/>
        <v>0</v>
      </c>
      <c r="M165" s="126"/>
      <c r="N165" s="126"/>
      <c r="O165" s="126"/>
      <c r="P165" s="126"/>
      <c r="Q165" s="128"/>
      <c r="R165" s="41"/>
      <c r="S165" s="41"/>
      <c r="T165" s="41"/>
      <c r="U165" s="41"/>
      <c r="V165" s="41"/>
      <c r="W165" s="41"/>
      <c r="X165" s="41"/>
    </row>
    <row r="166" spans="1:24" ht="21" hidden="1" customHeight="1">
      <c r="A166" s="203"/>
      <c r="B166" s="233"/>
      <c r="C166" s="234"/>
      <c r="D166" s="234"/>
      <c r="E166" s="234"/>
      <c r="F166" s="234"/>
      <c r="G166" s="234"/>
      <c r="H166" s="234"/>
      <c r="I166" s="234"/>
      <c r="J166" s="234"/>
      <c r="K166" s="235"/>
      <c r="L166" s="106">
        <f t="shared" si="41"/>
        <v>0</v>
      </c>
      <c r="M166" s="126"/>
      <c r="N166" s="126"/>
      <c r="O166" s="126"/>
      <c r="P166" s="126"/>
      <c r="Q166" s="128"/>
      <c r="R166" s="41"/>
      <c r="S166" s="41"/>
      <c r="T166" s="41"/>
      <c r="U166" s="41"/>
      <c r="V166" s="41"/>
      <c r="W166" s="41"/>
      <c r="X166" s="41"/>
    </row>
    <row r="167" spans="1:24" ht="22.5" customHeight="1">
      <c r="A167" s="199">
        <v>244</v>
      </c>
      <c r="B167" s="68">
        <v>341</v>
      </c>
      <c r="C167" s="242" t="s">
        <v>261</v>
      </c>
      <c r="D167" s="243"/>
      <c r="E167" s="243"/>
      <c r="F167" s="243"/>
      <c r="G167" s="243"/>
      <c r="H167" s="243"/>
      <c r="I167" s="243"/>
      <c r="J167" s="243"/>
      <c r="K167" s="244"/>
      <c r="L167" s="106">
        <f t="shared" si="41"/>
        <v>0</v>
      </c>
      <c r="M167" s="111">
        <f>M168+M169</f>
        <v>0</v>
      </c>
      <c r="N167" s="111">
        <f t="shared" ref="N167:Q167" si="46">N168+N169</f>
        <v>0</v>
      </c>
      <c r="O167" s="111">
        <f t="shared" si="46"/>
        <v>0</v>
      </c>
      <c r="P167" s="111">
        <f t="shared" si="46"/>
        <v>0</v>
      </c>
      <c r="Q167" s="183">
        <f t="shared" si="46"/>
        <v>0</v>
      </c>
      <c r="R167" s="41"/>
      <c r="S167" s="41"/>
      <c r="T167" s="41"/>
      <c r="U167" s="41"/>
      <c r="V167" s="41"/>
      <c r="W167" s="41"/>
      <c r="X167" s="41"/>
    </row>
    <row r="168" spans="1:24" ht="15.75">
      <c r="A168" s="203"/>
      <c r="B168" s="280"/>
      <c r="C168" s="288"/>
      <c r="D168" s="288"/>
      <c r="E168" s="288"/>
      <c r="F168" s="288"/>
      <c r="G168" s="288"/>
      <c r="H168" s="288"/>
      <c r="I168" s="288"/>
      <c r="J168" s="288"/>
      <c r="K168" s="288"/>
      <c r="L168" s="106">
        <f t="shared" si="41"/>
        <v>0</v>
      </c>
      <c r="M168" s="126"/>
      <c r="N168" s="126"/>
      <c r="O168" s="126"/>
      <c r="P168" s="126"/>
      <c r="Q168" s="128"/>
      <c r="R168" s="41"/>
      <c r="S168" s="41"/>
      <c r="T168" s="41"/>
      <c r="U168" s="41"/>
      <c r="V168" s="41"/>
      <c r="W168" s="41"/>
      <c r="X168" s="41"/>
    </row>
    <row r="169" spans="1:24" ht="18.75" hidden="1" customHeight="1">
      <c r="A169" s="199"/>
      <c r="B169" s="280" t="s">
        <v>262</v>
      </c>
      <c r="C169" s="288"/>
      <c r="D169" s="288"/>
      <c r="E169" s="288"/>
      <c r="F169" s="288"/>
      <c r="G169" s="288"/>
      <c r="H169" s="288"/>
      <c r="I169" s="288"/>
      <c r="J169" s="288"/>
      <c r="K169" s="288"/>
      <c r="L169" s="106">
        <f t="shared" si="41"/>
        <v>0</v>
      </c>
      <c r="M169" s="111">
        <f>M170+M171</f>
        <v>0</v>
      </c>
      <c r="N169" s="111">
        <f t="shared" ref="N169:Q169" si="47">N170+N171</f>
        <v>0</v>
      </c>
      <c r="O169" s="111">
        <f t="shared" si="47"/>
        <v>0</v>
      </c>
      <c r="P169" s="111">
        <f t="shared" si="47"/>
        <v>0</v>
      </c>
      <c r="Q169" s="183">
        <f t="shared" si="47"/>
        <v>0</v>
      </c>
      <c r="R169" s="41"/>
      <c r="S169" s="41"/>
      <c r="T169" s="41"/>
      <c r="U169" s="41"/>
      <c r="V169" s="41"/>
      <c r="W169" s="41"/>
      <c r="X169" s="41"/>
    </row>
    <row r="170" spans="1:24" ht="18.75" hidden="1" customHeight="1">
      <c r="A170" s="199"/>
      <c r="B170" s="278"/>
      <c r="C170" s="279"/>
      <c r="D170" s="279"/>
      <c r="E170" s="279"/>
      <c r="F170" s="279"/>
      <c r="G170" s="279"/>
      <c r="H170" s="279"/>
      <c r="I170" s="279"/>
      <c r="J170" s="279"/>
      <c r="K170" s="280"/>
      <c r="L170" s="106">
        <f t="shared" si="41"/>
        <v>0</v>
      </c>
      <c r="M170" s="126"/>
      <c r="N170" s="126"/>
      <c r="O170" s="126"/>
      <c r="P170" s="126"/>
      <c r="Q170" s="128"/>
      <c r="R170" s="41"/>
      <c r="S170" s="41"/>
      <c r="T170" s="41"/>
      <c r="U170" s="41"/>
      <c r="V170" s="41"/>
      <c r="W170" s="41"/>
      <c r="X170" s="41"/>
    </row>
    <row r="171" spans="1:24" ht="18.75" hidden="1" customHeight="1">
      <c r="A171" s="199"/>
      <c r="B171" s="236"/>
      <c r="C171" s="237"/>
      <c r="D171" s="237"/>
      <c r="E171" s="237"/>
      <c r="F171" s="237"/>
      <c r="G171" s="237"/>
      <c r="H171" s="237"/>
      <c r="I171" s="237"/>
      <c r="J171" s="237"/>
      <c r="K171" s="238"/>
      <c r="L171" s="106">
        <f t="shared" si="41"/>
        <v>0</v>
      </c>
      <c r="M171" s="126"/>
      <c r="N171" s="126"/>
      <c r="O171" s="126"/>
      <c r="P171" s="126"/>
      <c r="Q171" s="128"/>
      <c r="R171" s="41"/>
      <c r="S171" s="41"/>
      <c r="T171" s="41"/>
      <c r="U171" s="41"/>
      <c r="V171" s="41"/>
      <c r="W171" s="41"/>
      <c r="X171" s="41"/>
    </row>
    <row r="172" spans="1:24" ht="19.5" customHeight="1">
      <c r="A172" s="199">
        <v>244</v>
      </c>
      <c r="B172" s="68">
        <v>342</v>
      </c>
      <c r="C172" s="242" t="s">
        <v>330</v>
      </c>
      <c r="D172" s="243"/>
      <c r="E172" s="243"/>
      <c r="F172" s="243"/>
      <c r="G172" s="243"/>
      <c r="H172" s="243"/>
      <c r="I172" s="243"/>
      <c r="J172" s="243"/>
      <c r="K172" s="244"/>
      <c r="L172" s="106">
        <f t="shared" si="41"/>
        <v>0</v>
      </c>
      <c r="M172" s="111">
        <f>M173+M174</f>
        <v>0</v>
      </c>
      <c r="N172" s="111">
        <f t="shared" ref="N172:Q172" si="48">N173+N174</f>
        <v>0</v>
      </c>
      <c r="O172" s="111">
        <f t="shared" si="48"/>
        <v>0</v>
      </c>
      <c r="P172" s="111">
        <f t="shared" si="48"/>
        <v>0</v>
      </c>
      <c r="Q172" s="183">
        <f t="shared" si="48"/>
        <v>0</v>
      </c>
      <c r="R172" s="41"/>
      <c r="S172" s="41"/>
      <c r="T172" s="41"/>
      <c r="U172" s="41"/>
      <c r="V172" s="41"/>
      <c r="W172" s="41"/>
      <c r="X172" s="41"/>
    </row>
    <row r="173" spans="1:24" ht="15.75">
      <c r="A173" s="203"/>
      <c r="B173" s="280"/>
      <c r="C173" s="288"/>
      <c r="D173" s="288"/>
      <c r="E173" s="288"/>
      <c r="F173" s="288"/>
      <c r="G173" s="288"/>
      <c r="H173" s="288"/>
      <c r="I173" s="288"/>
      <c r="J173" s="288"/>
      <c r="K173" s="288"/>
      <c r="L173" s="106">
        <f t="shared" si="41"/>
        <v>0</v>
      </c>
      <c r="M173" s="126"/>
      <c r="N173" s="126"/>
      <c r="O173" s="126"/>
      <c r="P173" s="126"/>
      <c r="Q173" s="128"/>
      <c r="R173" s="41"/>
      <c r="S173" s="41"/>
      <c r="T173" s="41"/>
      <c r="U173" s="41"/>
      <c r="V173" s="41"/>
      <c r="W173" s="41"/>
      <c r="X173" s="41"/>
    </row>
    <row r="174" spans="1:24" ht="18.75" hidden="1" customHeight="1">
      <c r="A174" s="199"/>
      <c r="B174" s="280" t="s">
        <v>262</v>
      </c>
      <c r="C174" s="288"/>
      <c r="D174" s="288"/>
      <c r="E174" s="288"/>
      <c r="F174" s="288"/>
      <c r="G174" s="288"/>
      <c r="H174" s="288"/>
      <c r="I174" s="288"/>
      <c r="J174" s="288"/>
      <c r="K174" s="288"/>
      <c r="L174" s="106">
        <f t="shared" si="41"/>
        <v>0</v>
      </c>
      <c r="M174" s="111">
        <f>M175+M176</f>
        <v>0</v>
      </c>
      <c r="N174" s="111">
        <f t="shared" ref="N174:Q174" si="49">N175+N176</f>
        <v>0</v>
      </c>
      <c r="O174" s="111">
        <f t="shared" si="49"/>
        <v>0</v>
      </c>
      <c r="P174" s="111">
        <f t="shared" si="49"/>
        <v>0</v>
      </c>
      <c r="Q174" s="183">
        <f t="shared" si="49"/>
        <v>0</v>
      </c>
      <c r="R174" s="41"/>
      <c r="S174" s="41"/>
      <c r="T174" s="41"/>
      <c r="U174" s="41"/>
      <c r="V174" s="41"/>
      <c r="W174" s="41"/>
      <c r="X174" s="41"/>
    </row>
    <row r="175" spans="1:24" ht="18.75" hidden="1" customHeight="1">
      <c r="A175" s="199"/>
      <c r="B175" s="278"/>
      <c r="C175" s="279"/>
      <c r="D175" s="279"/>
      <c r="E175" s="279"/>
      <c r="F175" s="279"/>
      <c r="G175" s="279"/>
      <c r="H175" s="279"/>
      <c r="I175" s="279"/>
      <c r="J175" s="279"/>
      <c r="K175" s="280"/>
      <c r="L175" s="106">
        <f t="shared" si="41"/>
        <v>0</v>
      </c>
      <c r="M175" s="126"/>
      <c r="N175" s="126"/>
      <c r="O175" s="126"/>
      <c r="P175" s="126"/>
      <c r="Q175" s="128"/>
      <c r="R175" s="41"/>
      <c r="S175" s="41"/>
      <c r="T175" s="41"/>
      <c r="U175" s="41"/>
      <c r="V175" s="41"/>
      <c r="W175" s="41"/>
      <c r="X175" s="41"/>
    </row>
    <row r="176" spans="1:24" ht="18.75" hidden="1" customHeight="1">
      <c r="A176" s="199"/>
      <c r="B176" s="236"/>
      <c r="C176" s="237"/>
      <c r="D176" s="237"/>
      <c r="E176" s="237"/>
      <c r="F176" s="237"/>
      <c r="G176" s="237"/>
      <c r="H176" s="237"/>
      <c r="I176" s="237"/>
      <c r="J176" s="237"/>
      <c r="K176" s="238"/>
      <c r="L176" s="106">
        <f t="shared" si="41"/>
        <v>0</v>
      </c>
      <c r="M176" s="126"/>
      <c r="N176" s="126"/>
      <c r="O176" s="126"/>
      <c r="P176" s="126"/>
      <c r="Q176" s="128"/>
      <c r="R176" s="41"/>
      <c r="S176" s="41"/>
      <c r="T176" s="41"/>
      <c r="U176" s="41"/>
      <c r="V176" s="41"/>
      <c r="W176" s="41"/>
      <c r="X176" s="41"/>
    </row>
    <row r="177" spans="1:24" ht="15.75" hidden="1" customHeight="1">
      <c r="A177" s="199">
        <v>244</v>
      </c>
      <c r="B177" s="196" t="s">
        <v>255</v>
      </c>
      <c r="C177" s="242" t="s">
        <v>256</v>
      </c>
      <c r="D177" s="243"/>
      <c r="E177" s="243"/>
      <c r="F177" s="243"/>
      <c r="G177" s="243"/>
      <c r="H177" s="243"/>
      <c r="I177" s="243"/>
      <c r="J177" s="243"/>
      <c r="K177" s="244"/>
      <c r="L177" s="106">
        <f t="shared" si="41"/>
        <v>0</v>
      </c>
      <c r="M177" s="111">
        <f>M179+M180</f>
        <v>0</v>
      </c>
      <c r="N177" s="111">
        <f t="shared" ref="N177:Q177" si="50">N179+N180</f>
        <v>0</v>
      </c>
      <c r="O177" s="111">
        <f t="shared" si="50"/>
        <v>0</v>
      </c>
      <c r="P177" s="111">
        <f t="shared" si="50"/>
        <v>0</v>
      </c>
      <c r="Q177" s="183">
        <f t="shared" si="50"/>
        <v>0</v>
      </c>
      <c r="R177" s="41"/>
      <c r="S177" s="41"/>
      <c r="T177" s="41"/>
      <c r="U177" s="41"/>
      <c r="V177" s="41"/>
      <c r="W177" s="41"/>
      <c r="X177" s="41"/>
    </row>
    <row r="178" spans="1:24" ht="51" hidden="1">
      <c r="A178" s="203"/>
      <c r="B178" s="195" t="s">
        <v>257</v>
      </c>
      <c r="C178" s="293" t="s">
        <v>258</v>
      </c>
      <c r="D178" s="293"/>
      <c r="E178" s="293"/>
      <c r="F178" s="293"/>
      <c r="G178" s="293"/>
      <c r="H178" s="293" t="s">
        <v>259</v>
      </c>
      <c r="I178" s="293"/>
      <c r="J178" s="293" t="s">
        <v>260</v>
      </c>
      <c r="K178" s="293"/>
      <c r="L178" s="106">
        <f t="shared" si="41"/>
        <v>0</v>
      </c>
      <c r="M178" s="149"/>
      <c r="N178" s="149"/>
      <c r="O178" s="149"/>
      <c r="P178" s="149"/>
      <c r="Q178" s="190"/>
      <c r="R178" s="41"/>
      <c r="S178" s="41"/>
      <c r="T178" s="41"/>
      <c r="U178" s="41"/>
      <c r="V178" s="41"/>
      <c r="W178" s="41"/>
      <c r="X178" s="41"/>
    </row>
    <row r="179" spans="1:24" ht="15.75" hidden="1">
      <c r="A179" s="203"/>
      <c r="B179" s="195"/>
      <c r="C179" s="293"/>
      <c r="D179" s="293"/>
      <c r="E179" s="293"/>
      <c r="F179" s="293"/>
      <c r="G179" s="293"/>
      <c r="H179" s="293"/>
      <c r="I179" s="293"/>
      <c r="J179" s="293"/>
      <c r="K179" s="293"/>
      <c r="L179" s="106">
        <f t="shared" si="41"/>
        <v>0</v>
      </c>
      <c r="M179" s="126"/>
      <c r="N179" s="126"/>
      <c r="O179" s="126"/>
      <c r="P179" s="126"/>
      <c r="Q179" s="128"/>
      <c r="R179" s="41"/>
      <c r="S179" s="41"/>
      <c r="T179" s="41"/>
      <c r="U179" s="41"/>
      <c r="V179" s="41"/>
      <c r="W179" s="41"/>
      <c r="X179" s="41"/>
    </row>
    <row r="180" spans="1:24" ht="15.75" hidden="1">
      <c r="A180" s="203"/>
      <c r="B180" s="199"/>
      <c r="C180" s="236"/>
      <c r="D180" s="237"/>
      <c r="E180" s="237"/>
      <c r="F180" s="237"/>
      <c r="G180" s="238"/>
      <c r="H180" s="236"/>
      <c r="I180" s="238"/>
      <c r="J180" s="236"/>
      <c r="K180" s="238"/>
      <c r="L180" s="106">
        <f t="shared" si="41"/>
        <v>0</v>
      </c>
      <c r="M180" s="126"/>
      <c r="N180" s="126"/>
      <c r="O180" s="126"/>
      <c r="P180" s="126"/>
      <c r="Q180" s="128"/>
      <c r="R180" s="41"/>
      <c r="S180" s="41"/>
      <c r="T180" s="41"/>
      <c r="U180" s="41"/>
      <c r="V180" s="41"/>
      <c r="W180" s="41"/>
      <c r="X180" s="41"/>
    </row>
    <row r="181" spans="1:24" ht="15.75" hidden="1">
      <c r="A181" s="203"/>
      <c r="B181" s="195"/>
      <c r="C181" s="293"/>
      <c r="D181" s="293"/>
      <c r="E181" s="293"/>
      <c r="F181" s="293"/>
      <c r="G181" s="293"/>
      <c r="H181" s="293"/>
      <c r="I181" s="293"/>
      <c r="J181" s="293"/>
      <c r="K181" s="293"/>
      <c r="L181" s="106">
        <f t="shared" si="41"/>
        <v>0</v>
      </c>
      <c r="M181" s="201"/>
      <c r="N181" s="201"/>
      <c r="O181" s="201"/>
      <c r="P181" s="201"/>
      <c r="Q181" s="184"/>
      <c r="R181" s="41"/>
      <c r="S181" s="41"/>
      <c r="T181" s="41"/>
      <c r="U181" s="41"/>
      <c r="V181" s="41"/>
      <c r="W181" s="41"/>
      <c r="X181" s="41"/>
    </row>
    <row r="182" spans="1:24" ht="11.25" customHeight="1">
      <c r="A182" s="203"/>
      <c r="B182" s="195"/>
      <c r="C182" s="293"/>
      <c r="D182" s="293"/>
      <c r="E182" s="293"/>
      <c r="F182" s="293"/>
      <c r="G182" s="293"/>
      <c r="H182" s="293"/>
      <c r="I182" s="293"/>
      <c r="J182" s="293"/>
      <c r="K182" s="293"/>
      <c r="L182" s="106">
        <f t="shared" si="41"/>
        <v>0</v>
      </c>
      <c r="M182" s="201"/>
      <c r="N182" s="201"/>
      <c r="O182" s="201"/>
      <c r="P182" s="201"/>
      <c r="Q182" s="184"/>
      <c r="R182" s="41"/>
      <c r="S182" s="41"/>
      <c r="T182" s="41"/>
      <c r="U182" s="41"/>
      <c r="V182" s="41"/>
      <c r="W182" s="41"/>
      <c r="X182" s="41"/>
    </row>
    <row r="183" spans="1:24" ht="19.5" customHeight="1">
      <c r="A183" s="199">
        <v>244</v>
      </c>
      <c r="B183" s="68">
        <v>344</v>
      </c>
      <c r="C183" s="242" t="s">
        <v>261</v>
      </c>
      <c r="D183" s="243"/>
      <c r="E183" s="243"/>
      <c r="F183" s="243"/>
      <c r="G183" s="243"/>
      <c r="H183" s="243"/>
      <c r="I183" s="243"/>
      <c r="J183" s="243"/>
      <c r="K183" s="244"/>
      <c r="L183" s="106">
        <f>M183+O183+P183</f>
        <v>0</v>
      </c>
      <c r="M183" s="111">
        <f>M184</f>
        <v>0</v>
      </c>
      <c r="N183" s="111">
        <f t="shared" ref="N183:P183" si="51">N184</f>
        <v>0</v>
      </c>
      <c r="O183" s="111">
        <f t="shared" si="51"/>
        <v>0</v>
      </c>
      <c r="P183" s="111">
        <f t="shared" si="51"/>
        <v>0</v>
      </c>
      <c r="Q183" s="111">
        <f>Q184</f>
        <v>0</v>
      </c>
      <c r="R183" s="192"/>
      <c r="S183" s="192"/>
      <c r="T183" s="192"/>
      <c r="U183" s="192"/>
      <c r="V183" s="170"/>
      <c r="W183" s="192"/>
      <c r="X183" s="192"/>
    </row>
    <row r="184" spans="1:24" ht="15.75">
      <c r="A184" s="203"/>
      <c r="B184" s="280"/>
      <c r="C184" s="288"/>
      <c r="D184" s="288"/>
      <c r="E184" s="288"/>
      <c r="F184" s="288"/>
      <c r="G184" s="288"/>
      <c r="H184" s="288"/>
      <c r="I184" s="288"/>
      <c r="J184" s="288"/>
      <c r="K184" s="288"/>
      <c r="L184" s="106">
        <f t="shared" si="41"/>
        <v>0</v>
      </c>
      <c r="M184" s="126"/>
      <c r="N184" s="126"/>
      <c r="O184" s="126"/>
      <c r="P184" s="126"/>
      <c r="Q184" s="128"/>
      <c r="R184" s="41"/>
      <c r="S184" s="41"/>
      <c r="T184" s="41"/>
      <c r="U184" s="41"/>
      <c r="V184" s="41"/>
      <c r="W184" s="41"/>
      <c r="X184" s="41"/>
    </row>
    <row r="185" spans="1:24" ht="18.75" hidden="1" customHeight="1">
      <c r="A185" s="199"/>
      <c r="B185" s="280" t="s">
        <v>262</v>
      </c>
      <c r="C185" s="288"/>
      <c r="D185" s="288"/>
      <c r="E185" s="288"/>
      <c r="F185" s="288"/>
      <c r="G185" s="288"/>
      <c r="H185" s="288"/>
      <c r="I185" s="288"/>
      <c r="J185" s="288"/>
      <c r="K185" s="288"/>
      <c r="L185" s="106">
        <f t="shared" si="41"/>
        <v>0</v>
      </c>
      <c r="M185" s="111">
        <f>M186+M187</f>
        <v>0</v>
      </c>
      <c r="N185" s="111">
        <f t="shared" ref="N185:Q185" si="52">N186+N187</f>
        <v>0</v>
      </c>
      <c r="O185" s="111">
        <f t="shared" si="52"/>
        <v>0</v>
      </c>
      <c r="P185" s="111">
        <f t="shared" si="52"/>
        <v>0</v>
      </c>
      <c r="Q185" s="183">
        <f t="shared" si="52"/>
        <v>0</v>
      </c>
      <c r="R185" s="41"/>
      <c r="S185" s="41"/>
      <c r="T185" s="41"/>
      <c r="U185" s="41"/>
      <c r="V185" s="41"/>
      <c r="W185" s="41"/>
      <c r="X185" s="41"/>
    </row>
    <row r="186" spans="1:24" ht="18.75" hidden="1" customHeight="1">
      <c r="A186" s="199"/>
      <c r="B186" s="278"/>
      <c r="C186" s="279"/>
      <c r="D186" s="279"/>
      <c r="E186" s="279"/>
      <c r="F186" s="279"/>
      <c r="G186" s="279"/>
      <c r="H186" s="279"/>
      <c r="I186" s="279"/>
      <c r="J186" s="279"/>
      <c r="K186" s="280"/>
      <c r="L186" s="106">
        <f t="shared" si="41"/>
        <v>0</v>
      </c>
      <c r="M186" s="126"/>
      <c r="N186" s="126"/>
      <c r="O186" s="126"/>
      <c r="P186" s="126"/>
      <c r="Q186" s="128"/>
      <c r="R186" s="41"/>
      <c r="S186" s="41"/>
      <c r="T186" s="41"/>
      <c r="U186" s="41"/>
      <c r="V186" s="41"/>
      <c r="W186" s="41"/>
      <c r="X186" s="41"/>
    </row>
    <row r="187" spans="1:24" ht="18.75" hidden="1" customHeight="1">
      <c r="A187" s="199"/>
      <c r="B187" s="236"/>
      <c r="C187" s="237"/>
      <c r="D187" s="237"/>
      <c r="E187" s="237"/>
      <c r="F187" s="237"/>
      <c r="G187" s="237"/>
      <c r="H187" s="237"/>
      <c r="I187" s="237"/>
      <c r="J187" s="237"/>
      <c r="K187" s="238"/>
      <c r="L187" s="106">
        <f t="shared" si="41"/>
        <v>0</v>
      </c>
      <c r="M187" s="126"/>
      <c r="N187" s="126"/>
      <c r="O187" s="126"/>
      <c r="P187" s="126"/>
      <c r="Q187" s="128"/>
      <c r="R187" s="41"/>
      <c r="S187" s="41"/>
      <c r="T187" s="41"/>
      <c r="U187" s="41"/>
      <c r="V187" s="41"/>
      <c r="W187" s="41"/>
      <c r="X187" s="41"/>
    </row>
    <row r="188" spans="1:24" ht="21" customHeight="1">
      <c r="A188" s="199">
        <v>244</v>
      </c>
      <c r="B188" s="68">
        <v>345</v>
      </c>
      <c r="C188" s="242" t="s">
        <v>263</v>
      </c>
      <c r="D188" s="243"/>
      <c r="E188" s="243"/>
      <c r="F188" s="243"/>
      <c r="G188" s="243"/>
      <c r="H188" s="243"/>
      <c r="I188" s="243"/>
      <c r="J188" s="243"/>
      <c r="K188" s="244"/>
      <c r="L188" s="106">
        <f t="shared" si="41"/>
        <v>0</v>
      </c>
      <c r="M188" s="111">
        <f>M189+M190</f>
        <v>0</v>
      </c>
      <c r="N188" s="111">
        <f t="shared" ref="N188:Q188" si="53">N189+N190</f>
        <v>0</v>
      </c>
      <c r="O188" s="111">
        <f t="shared" si="53"/>
        <v>0</v>
      </c>
      <c r="P188" s="111">
        <f t="shared" si="53"/>
        <v>0</v>
      </c>
      <c r="Q188" s="183">
        <f t="shared" si="53"/>
        <v>0</v>
      </c>
      <c r="R188" s="41"/>
      <c r="S188" s="41"/>
      <c r="T188" s="41"/>
      <c r="U188" s="41"/>
      <c r="V188" s="41"/>
      <c r="W188" s="41"/>
      <c r="X188" s="41"/>
    </row>
    <row r="189" spans="1:24" ht="15.75">
      <c r="A189" s="203"/>
      <c r="B189" s="280"/>
      <c r="C189" s="288"/>
      <c r="D189" s="288"/>
      <c r="E189" s="288"/>
      <c r="F189" s="288"/>
      <c r="G189" s="288"/>
      <c r="H189" s="288"/>
      <c r="I189" s="288"/>
      <c r="J189" s="288"/>
      <c r="K189" s="288"/>
      <c r="L189" s="106">
        <f t="shared" si="41"/>
        <v>0</v>
      </c>
      <c r="M189" s="126"/>
      <c r="N189" s="126"/>
      <c r="O189" s="126"/>
      <c r="P189" s="126"/>
      <c r="Q189" s="128"/>
      <c r="R189" s="41"/>
      <c r="S189" s="41"/>
      <c r="T189" s="41"/>
      <c r="U189" s="41"/>
      <c r="V189" s="41"/>
      <c r="W189" s="41"/>
      <c r="X189" s="41"/>
    </row>
    <row r="190" spans="1:24" ht="15.75" hidden="1" customHeight="1">
      <c r="A190" s="203"/>
      <c r="B190" s="280" t="s">
        <v>262</v>
      </c>
      <c r="C190" s="288"/>
      <c r="D190" s="288"/>
      <c r="E190" s="288"/>
      <c r="F190" s="288"/>
      <c r="G190" s="288"/>
      <c r="H190" s="288"/>
      <c r="I190" s="288"/>
      <c r="J190" s="288"/>
      <c r="K190" s="288"/>
      <c r="L190" s="106">
        <f t="shared" si="41"/>
        <v>0</v>
      </c>
      <c r="M190" s="111">
        <f>M191+M192</f>
        <v>0</v>
      </c>
      <c r="N190" s="111">
        <f t="shared" ref="N190:Q190" si="54">N191+N192</f>
        <v>0</v>
      </c>
      <c r="O190" s="111">
        <f t="shared" si="54"/>
        <v>0</v>
      </c>
      <c r="P190" s="111">
        <f t="shared" si="54"/>
        <v>0</v>
      </c>
      <c r="Q190" s="183">
        <f t="shared" si="54"/>
        <v>0</v>
      </c>
      <c r="R190" s="41"/>
      <c r="S190" s="41"/>
      <c r="T190" s="41"/>
      <c r="U190" s="41"/>
      <c r="V190" s="41"/>
      <c r="W190" s="41"/>
      <c r="X190" s="41"/>
    </row>
    <row r="191" spans="1:24" ht="15.75" hidden="1">
      <c r="A191" s="203"/>
      <c r="B191" s="278"/>
      <c r="C191" s="279"/>
      <c r="D191" s="279"/>
      <c r="E191" s="279"/>
      <c r="F191" s="279"/>
      <c r="G191" s="279"/>
      <c r="H191" s="279"/>
      <c r="I191" s="279"/>
      <c r="J191" s="279"/>
      <c r="K191" s="280"/>
      <c r="L191" s="106">
        <f t="shared" si="41"/>
        <v>0</v>
      </c>
      <c r="M191" s="126"/>
      <c r="N191" s="126"/>
      <c r="O191" s="126"/>
      <c r="P191" s="126"/>
      <c r="Q191" s="128"/>
      <c r="R191" s="41"/>
      <c r="S191" s="41"/>
      <c r="T191" s="41"/>
      <c r="U191" s="41"/>
      <c r="V191" s="41"/>
      <c r="W191" s="41"/>
      <c r="X191" s="41"/>
    </row>
    <row r="192" spans="1:24" ht="15.75" hidden="1">
      <c r="A192" s="203"/>
      <c r="B192" s="349"/>
      <c r="C192" s="350"/>
      <c r="D192" s="350"/>
      <c r="E192" s="350"/>
      <c r="F192" s="350"/>
      <c r="G192" s="350"/>
      <c r="H192" s="350"/>
      <c r="I192" s="350"/>
      <c r="J192" s="350"/>
      <c r="K192" s="351"/>
      <c r="L192" s="106">
        <f t="shared" si="41"/>
        <v>0</v>
      </c>
      <c r="M192" s="126"/>
      <c r="N192" s="126"/>
      <c r="O192" s="126"/>
      <c r="P192" s="126"/>
      <c r="Q192" s="128"/>
      <c r="R192" s="41"/>
      <c r="S192" s="41"/>
      <c r="T192" s="41"/>
      <c r="U192" s="41"/>
      <c r="V192" s="41"/>
      <c r="W192" s="41"/>
      <c r="X192" s="41"/>
    </row>
    <row r="193" spans="1:24" ht="23.25" customHeight="1">
      <c r="A193" s="199">
        <v>244</v>
      </c>
      <c r="B193" s="68" t="s">
        <v>264</v>
      </c>
      <c r="C193" s="242" t="s">
        <v>265</v>
      </c>
      <c r="D193" s="243"/>
      <c r="E193" s="243"/>
      <c r="F193" s="243"/>
      <c r="G193" s="243"/>
      <c r="H193" s="243"/>
      <c r="I193" s="243"/>
      <c r="J193" s="243"/>
      <c r="K193" s="244"/>
      <c r="L193" s="106">
        <f t="shared" si="41"/>
        <v>128457.86</v>
      </c>
      <c r="M193" s="111">
        <f>M194+M195+M196+M197+M198+M199</f>
        <v>0</v>
      </c>
      <c r="N193" s="111">
        <f t="shared" ref="N193:Q193" si="55">N194+N195+N196+N197+N198+N199</f>
        <v>0</v>
      </c>
      <c r="O193" s="111">
        <f t="shared" si="55"/>
        <v>0</v>
      </c>
      <c r="P193" s="111">
        <f>P194+P202+P203+P204+P205+P206+P207</f>
        <v>128457.86</v>
      </c>
      <c r="Q193" s="183">
        <f t="shared" si="55"/>
        <v>0</v>
      </c>
      <c r="R193" s="183"/>
      <c r="S193" s="192"/>
      <c r="T193" s="192"/>
      <c r="U193" s="192"/>
      <c r="V193" s="183"/>
      <c r="W193" s="192"/>
      <c r="X193" s="192"/>
    </row>
    <row r="194" spans="1:24" ht="15.75">
      <c r="A194" s="203"/>
      <c r="B194" s="338" t="s">
        <v>316</v>
      </c>
      <c r="C194" s="339"/>
      <c r="D194" s="339"/>
      <c r="E194" s="339"/>
      <c r="F194" s="339"/>
      <c r="G194" s="339"/>
      <c r="H194" s="339"/>
      <c r="I194" s="339"/>
      <c r="J194" s="339"/>
      <c r="K194" s="339"/>
      <c r="L194" s="106">
        <f t="shared" si="41"/>
        <v>28457.86</v>
      </c>
      <c r="M194" s="126"/>
      <c r="N194" s="126"/>
      <c r="O194" s="126"/>
      <c r="P194" s="126">
        <v>28457.86</v>
      </c>
      <c r="Q194" s="128"/>
      <c r="R194" s="41"/>
      <c r="S194" s="41"/>
      <c r="T194" s="41"/>
      <c r="U194" s="41"/>
      <c r="V194" s="130"/>
      <c r="W194" s="41"/>
      <c r="X194" s="41"/>
    </row>
    <row r="195" spans="1:24" ht="15.75" hidden="1">
      <c r="A195" s="203"/>
      <c r="B195" s="338"/>
      <c r="C195" s="339"/>
      <c r="D195" s="339"/>
      <c r="E195" s="339"/>
      <c r="F195" s="339"/>
      <c r="G195" s="339"/>
      <c r="H195" s="339"/>
      <c r="I195" s="339"/>
      <c r="J195" s="339"/>
      <c r="K195" s="339"/>
      <c r="L195" s="106">
        <f t="shared" si="41"/>
        <v>0</v>
      </c>
      <c r="M195" s="126"/>
      <c r="N195" s="126"/>
      <c r="O195" s="126"/>
      <c r="P195" s="126"/>
      <c r="Q195" s="128"/>
      <c r="R195" s="41"/>
      <c r="S195" s="41"/>
      <c r="T195" s="41"/>
      <c r="U195" s="41"/>
      <c r="V195" s="41"/>
      <c r="W195" s="41"/>
      <c r="X195" s="41"/>
    </row>
    <row r="196" spans="1:24" ht="15.75" hidden="1">
      <c r="A196" s="203"/>
      <c r="B196" s="338"/>
      <c r="C196" s="339"/>
      <c r="D196" s="339"/>
      <c r="E196" s="339"/>
      <c r="F196" s="339"/>
      <c r="G196" s="339"/>
      <c r="H196" s="339"/>
      <c r="I196" s="339"/>
      <c r="J196" s="339"/>
      <c r="K196" s="339"/>
      <c r="L196" s="106">
        <f t="shared" si="41"/>
        <v>0</v>
      </c>
      <c r="M196" s="126"/>
      <c r="N196" s="126"/>
      <c r="O196" s="126"/>
      <c r="P196" s="126"/>
      <c r="Q196" s="128"/>
      <c r="R196" s="41"/>
      <c r="S196" s="41"/>
      <c r="T196" s="41"/>
      <c r="U196" s="41"/>
      <c r="V196" s="41"/>
      <c r="W196" s="41"/>
      <c r="X196" s="41"/>
    </row>
    <row r="197" spans="1:24" ht="15.75" hidden="1">
      <c r="A197" s="203"/>
      <c r="B197" s="338"/>
      <c r="C197" s="339"/>
      <c r="D197" s="339"/>
      <c r="E197" s="339"/>
      <c r="F197" s="339"/>
      <c r="G197" s="339"/>
      <c r="H197" s="339"/>
      <c r="I197" s="339"/>
      <c r="J197" s="339"/>
      <c r="K197" s="339"/>
      <c r="L197" s="106">
        <f t="shared" si="41"/>
        <v>0</v>
      </c>
      <c r="M197" s="126"/>
      <c r="N197" s="126"/>
      <c r="O197" s="126"/>
      <c r="P197" s="126"/>
      <c r="Q197" s="128"/>
      <c r="R197" s="41"/>
      <c r="S197" s="41"/>
      <c r="T197" s="41"/>
      <c r="U197" s="41"/>
      <c r="V197" s="41"/>
      <c r="W197" s="41"/>
      <c r="X197" s="41"/>
    </row>
    <row r="198" spans="1:24" ht="15.75" hidden="1">
      <c r="A198" s="203"/>
      <c r="B198" s="280"/>
      <c r="C198" s="288"/>
      <c r="D198" s="288"/>
      <c r="E198" s="288"/>
      <c r="F198" s="288"/>
      <c r="G198" s="288"/>
      <c r="H198" s="288"/>
      <c r="I198" s="288"/>
      <c r="J198" s="288"/>
      <c r="K198" s="288"/>
      <c r="L198" s="106">
        <f t="shared" si="41"/>
        <v>0</v>
      </c>
      <c r="M198" s="126"/>
      <c r="N198" s="126"/>
      <c r="O198" s="126"/>
      <c r="P198" s="126"/>
      <c r="Q198" s="128"/>
      <c r="R198" s="41"/>
      <c r="S198" s="41"/>
      <c r="T198" s="41"/>
      <c r="U198" s="41"/>
      <c r="V198" s="41"/>
      <c r="W198" s="41"/>
      <c r="X198" s="41"/>
    </row>
    <row r="199" spans="1:24" ht="20.25" hidden="1" customHeight="1">
      <c r="A199" s="203"/>
      <c r="B199" s="280" t="s">
        <v>266</v>
      </c>
      <c r="C199" s="288"/>
      <c r="D199" s="288"/>
      <c r="E199" s="288"/>
      <c r="F199" s="288"/>
      <c r="G199" s="288"/>
      <c r="H199" s="288"/>
      <c r="I199" s="288"/>
      <c r="J199" s="288"/>
      <c r="K199" s="288"/>
      <c r="L199" s="106">
        <f t="shared" si="41"/>
        <v>0</v>
      </c>
      <c r="M199" s="111">
        <f>M200+M201</f>
        <v>0</v>
      </c>
      <c r="N199" s="111">
        <f t="shared" ref="N199:Q199" si="56">N200+N201</f>
        <v>0</v>
      </c>
      <c r="O199" s="111">
        <f t="shared" si="56"/>
        <v>0</v>
      </c>
      <c r="P199" s="111">
        <f t="shared" si="56"/>
        <v>0</v>
      </c>
      <c r="Q199" s="183">
        <f t="shared" si="56"/>
        <v>0</v>
      </c>
      <c r="R199" s="41"/>
      <c r="S199" s="41"/>
      <c r="T199" s="41"/>
      <c r="U199" s="41"/>
      <c r="V199" s="41"/>
      <c r="W199" s="41"/>
      <c r="X199" s="41"/>
    </row>
    <row r="200" spans="1:24" ht="23.25" hidden="1" customHeight="1">
      <c r="A200" s="203"/>
      <c r="B200" s="278"/>
      <c r="C200" s="279"/>
      <c r="D200" s="279"/>
      <c r="E200" s="279"/>
      <c r="F200" s="279"/>
      <c r="G200" s="279"/>
      <c r="H200" s="279"/>
      <c r="I200" s="279"/>
      <c r="J200" s="279"/>
      <c r="K200" s="280"/>
      <c r="L200" s="106">
        <f t="shared" si="41"/>
        <v>0</v>
      </c>
      <c r="M200" s="126"/>
      <c r="N200" s="126"/>
      <c r="O200" s="126"/>
      <c r="P200" s="126"/>
      <c r="Q200" s="128"/>
      <c r="R200" s="41"/>
      <c r="S200" s="41"/>
      <c r="T200" s="41"/>
      <c r="U200" s="41"/>
      <c r="V200" s="41"/>
      <c r="W200" s="41"/>
      <c r="X200" s="41"/>
    </row>
    <row r="201" spans="1:24" ht="15.75" hidden="1" customHeight="1">
      <c r="A201" s="203"/>
      <c r="B201" s="233"/>
      <c r="C201" s="234"/>
      <c r="D201" s="234"/>
      <c r="E201" s="234"/>
      <c r="F201" s="234"/>
      <c r="G201" s="234"/>
      <c r="H201" s="234"/>
      <c r="I201" s="234"/>
      <c r="J201" s="234"/>
      <c r="K201" s="235"/>
      <c r="L201" s="106">
        <f t="shared" si="41"/>
        <v>0</v>
      </c>
      <c r="M201" s="126"/>
      <c r="N201" s="126"/>
      <c r="O201" s="126"/>
      <c r="P201" s="126"/>
      <c r="Q201" s="128"/>
      <c r="R201" s="41"/>
      <c r="S201" s="41"/>
      <c r="T201" s="41"/>
      <c r="U201" s="41"/>
      <c r="V201" s="41"/>
      <c r="W201" s="41"/>
      <c r="X201" s="41"/>
    </row>
    <row r="202" spans="1:24" ht="15.75" customHeight="1">
      <c r="A202" s="203"/>
      <c r="B202" s="338" t="s">
        <v>345</v>
      </c>
      <c r="C202" s="339"/>
      <c r="D202" s="339"/>
      <c r="E202" s="339"/>
      <c r="F202" s="339"/>
      <c r="G202" s="339"/>
      <c r="H202" s="339"/>
      <c r="I202" s="339"/>
      <c r="J202" s="339"/>
      <c r="K202" s="339"/>
      <c r="L202" s="106">
        <f t="shared" si="41"/>
        <v>100000</v>
      </c>
      <c r="M202" s="126"/>
      <c r="N202" s="126"/>
      <c r="O202" s="126"/>
      <c r="P202" s="126">
        <v>100000</v>
      </c>
      <c r="Q202" s="128"/>
      <c r="R202" s="130"/>
      <c r="S202" s="41"/>
      <c r="T202" s="41"/>
      <c r="U202" s="41"/>
      <c r="V202" s="41"/>
      <c r="W202" s="41"/>
      <c r="X202" s="41"/>
    </row>
    <row r="203" spans="1:24" ht="15.75" customHeight="1">
      <c r="A203" s="203"/>
      <c r="B203" s="338"/>
      <c r="C203" s="339"/>
      <c r="D203" s="339"/>
      <c r="E203" s="339"/>
      <c r="F203" s="339"/>
      <c r="G203" s="339"/>
      <c r="H203" s="339"/>
      <c r="I203" s="339"/>
      <c r="J203" s="339"/>
      <c r="K203" s="339"/>
      <c r="L203" s="106">
        <f t="shared" si="41"/>
        <v>0</v>
      </c>
      <c r="M203" s="126"/>
      <c r="N203" s="126"/>
      <c r="O203" s="126"/>
      <c r="P203" s="126"/>
      <c r="Q203" s="128"/>
      <c r="R203" s="41"/>
      <c r="S203" s="41"/>
      <c r="T203" s="41"/>
      <c r="U203" s="41"/>
      <c r="V203" s="130"/>
      <c r="W203" s="41"/>
      <c r="X203" s="41"/>
    </row>
    <row r="204" spans="1:24" ht="15.75" customHeight="1">
      <c r="A204" s="203"/>
      <c r="B204" s="338" t="s">
        <v>346</v>
      </c>
      <c r="C204" s="339"/>
      <c r="D204" s="339"/>
      <c r="E204" s="339"/>
      <c r="F204" s="339"/>
      <c r="G204" s="339"/>
      <c r="H204" s="339"/>
      <c r="I204" s="339"/>
      <c r="J204" s="339"/>
      <c r="K204" s="339"/>
      <c r="L204" s="106">
        <f t="shared" si="41"/>
        <v>10000</v>
      </c>
      <c r="M204" s="126">
        <v>10000</v>
      </c>
      <c r="N204" s="126"/>
      <c r="O204" s="126"/>
      <c r="P204" s="126"/>
      <c r="Q204" s="128"/>
      <c r="R204" s="41"/>
      <c r="S204" s="41"/>
      <c r="T204" s="41"/>
      <c r="U204" s="41"/>
      <c r="V204" s="41"/>
      <c r="W204" s="41"/>
      <c r="X204" s="41"/>
    </row>
    <row r="205" spans="1:24" ht="15.75" customHeight="1">
      <c r="A205" s="203"/>
      <c r="B205" s="338"/>
      <c r="C205" s="339"/>
      <c r="D205" s="339"/>
      <c r="E205" s="339"/>
      <c r="F205" s="339"/>
      <c r="G205" s="339"/>
      <c r="H205" s="339"/>
      <c r="I205" s="339"/>
      <c r="J205" s="339"/>
      <c r="K205" s="339"/>
      <c r="L205" s="106">
        <f t="shared" si="41"/>
        <v>0</v>
      </c>
      <c r="M205" s="126"/>
      <c r="N205" s="126"/>
      <c r="O205" s="126"/>
      <c r="P205" s="126"/>
      <c r="Q205" s="128"/>
      <c r="R205" s="130"/>
      <c r="S205" s="41"/>
      <c r="T205" s="41"/>
      <c r="U205" s="41"/>
      <c r="V205" s="130"/>
      <c r="W205" s="41"/>
      <c r="X205" s="41"/>
    </row>
    <row r="206" spans="1:24" ht="15.75" customHeight="1">
      <c r="A206" s="203"/>
      <c r="B206" s="338" t="s">
        <v>347</v>
      </c>
      <c r="C206" s="339"/>
      <c r="D206" s="339"/>
      <c r="E206" s="339"/>
      <c r="F206" s="339"/>
      <c r="G206" s="339"/>
      <c r="H206" s="339"/>
      <c r="I206" s="339"/>
      <c r="J206" s="339"/>
      <c r="K206" s="339"/>
      <c r="L206" s="106">
        <f t="shared" si="41"/>
        <v>0</v>
      </c>
      <c r="M206" s="126"/>
      <c r="N206" s="126"/>
      <c r="O206" s="126"/>
      <c r="P206" s="126"/>
      <c r="Q206" s="128"/>
      <c r="R206" s="130"/>
      <c r="S206" s="41"/>
      <c r="T206" s="41"/>
      <c r="U206" s="41"/>
      <c r="V206" s="41"/>
      <c r="W206" s="41"/>
      <c r="X206" s="41"/>
    </row>
    <row r="207" spans="1:24" ht="15.75" customHeight="1">
      <c r="A207" s="203"/>
      <c r="B207" s="338" t="s">
        <v>362</v>
      </c>
      <c r="C207" s="339"/>
      <c r="D207" s="339"/>
      <c r="E207" s="339"/>
      <c r="F207" s="339"/>
      <c r="G207" s="339"/>
      <c r="H207" s="339"/>
      <c r="I207" s="339"/>
      <c r="J207" s="339"/>
      <c r="K207" s="339"/>
      <c r="L207" s="106">
        <f t="shared" si="41"/>
        <v>0</v>
      </c>
      <c r="M207" s="126"/>
      <c r="N207" s="126"/>
      <c r="O207" s="126"/>
      <c r="P207" s="126"/>
      <c r="Q207" s="128"/>
      <c r="R207" s="187"/>
      <c r="S207" s="187"/>
      <c r="T207" s="187"/>
      <c r="U207" s="187"/>
      <c r="V207" s="187"/>
      <c r="W207" s="41"/>
      <c r="X207" s="41"/>
    </row>
    <row r="208" spans="1:24" ht="32.25" customHeight="1">
      <c r="A208" s="199">
        <v>244</v>
      </c>
      <c r="B208" s="68">
        <v>349</v>
      </c>
      <c r="C208" s="242" t="s">
        <v>267</v>
      </c>
      <c r="D208" s="243"/>
      <c r="E208" s="243"/>
      <c r="F208" s="243"/>
      <c r="G208" s="243"/>
      <c r="H208" s="243"/>
      <c r="I208" s="243"/>
      <c r="J208" s="243"/>
      <c r="K208" s="244"/>
      <c r="L208" s="106">
        <f t="shared" si="41"/>
        <v>0</v>
      </c>
      <c r="M208" s="111">
        <f>M209+M210</f>
        <v>0</v>
      </c>
      <c r="N208" s="111">
        <f t="shared" ref="N208:Q208" si="57">N209+N210</f>
        <v>0</v>
      </c>
      <c r="O208" s="111">
        <f t="shared" si="57"/>
        <v>0</v>
      </c>
      <c r="P208" s="111">
        <f t="shared" si="57"/>
        <v>0</v>
      </c>
      <c r="Q208" s="183">
        <f t="shared" si="57"/>
        <v>0</v>
      </c>
      <c r="R208" s="41"/>
      <c r="S208" s="41"/>
      <c r="T208" s="41"/>
      <c r="U208" s="41"/>
      <c r="V208" s="41"/>
      <c r="W208" s="41"/>
      <c r="X208" s="41"/>
    </row>
    <row r="209" spans="1:24" ht="20.25" customHeight="1">
      <c r="A209" s="203"/>
      <c r="B209" s="247"/>
      <c r="C209" s="347"/>
      <c r="D209" s="347"/>
      <c r="E209" s="347"/>
      <c r="F209" s="347"/>
      <c r="G209" s="347"/>
      <c r="H209" s="347"/>
      <c r="I209" s="347"/>
      <c r="J209" s="347"/>
      <c r="K209" s="347"/>
      <c r="L209" s="106">
        <f t="shared" ref="L209:L214" si="58">M209+O209+P209</f>
        <v>0</v>
      </c>
      <c r="M209" s="126"/>
      <c r="N209" s="126"/>
      <c r="O209" s="126"/>
      <c r="P209" s="126"/>
      <c r="Q209" s="128"/>
      <c r="R209" s="41"/>
      <c r="S209" s="41"/>
      <c r="T209" s="41"/>
      <c r="U209" s="41"/>
      <c r="V209" s="41"/>
      <c r="W209" s="41"/>
      <c r="X209" s="41"/>
    </row>
    <row r="210" spans="1:24" ht="15.75" hidden="1">
      <c r="A210" s="203"/>
      <c r="B210" s="280" t="s">
        <v>268</v>
      </c>
      <c r="C210" s="288"/>
      <c r="D210" s="288"/>
      <c r="E210" s="288"/>
      <c r="F210" s="288"/>
      <c r="G210" s="288"/>
      <c r="H210" s="288"/>
      <c r="I210" s="288"/>
      <c r="J210" s="288"/>
      <c r="K210" s="288"/>
      <c r="L210" s="106">
        <f t="shared" si="58"/>
        <v>0</v>
      </c>
      <c r="M210" s="111">
        <f>M211+M212+M213+M214</f>
        <v>0</v>
      </c>
      <c r="N210" s="111">
        <f t="shared" ref="N210:Q210" si="59">N211+N212+N213+N214</f>
        <v>0</v>
      </c>
      <c r="O210" s="111">
        <f t="shared" si="59"/>
        <v>0</v>
      </c>
      <c r="P210" s="111">
        <f t="shared" si="59"/>
        <v>0</v>
      </c>
      <c r="Q210" s="183">
        <f t="shared" si="59"/>
        <v>0</v>
      </c>
      <c r="R210" s="41"/>
      <c r="S210" s="41"/>
      <c r="T210" s="41"/>
      <c r="U210" s="41"/>
      <c r="V210" s="41"/>
      <c r="W210" s="41"/>
      <c r="X210" s="41"/>
    </row>
    <row r="211" spans="1:24" ht="15.75" hidden="1">
      <c r="A211" s="203"/>
      <c r="B211" s="278"/>
      <c r="C211" s="279"/>
      <c r="D211" s="279"/>
      <c r="E211" s="279"/>
      <c r="F211" s="279"/>
      <c r="G211" s="279"/>
      <c r="H211" s="279"/>
      <c r="I211" s="279"/>
      <c r="J211" s="279"/>
      <c r="K211" s="280"/>
      <c r="L211" s="106">
        <f t="shared" si="58"/>
        <v>0</v>
      </c>
      <c r="M211" s="126"/>
      <c r="N211" s="126"/>
      <c r="O211" s="126"/>
      <c r="P211" s="126"/>
      <c r="Q211" s="128"/>
      <c r="R211" s="41"/>
      <c r="S211" s="41"/>
      <c r="T211" s="41"/>
      <c r="U211" s="41"/>
      <c r="V211" s="41"/>
      <c r="W211" s="41"/>
      <c r="X211" s="41"/>
    </row>
    <row r="212" spans="1:24" ht="15.75" hidden="1">
      <c r="A212" s="203"/>
      <c r="B212" s="344"/>
      <c r="C212" s="345"/>
      <c r="D212" s="345"/>
      <c r="E212" s="345"/>
      <c r="F212" s="345"/>
      <c r="G212" s="345"/>
      <c r="H212" s="345"/>
      <c r="I212" s="345"/>
      <c r="J212" s="345"/>
      <c r="K212" s="346"/>
      <c r="L212" s="106">
        <f t="shared" si="58"/>
        <v>0</v>
      </c>
      <c r="M212" s="126"/>
      <c r="N212" s="126"/>
      <c r="O212" s="126"/>
      <c r="P212" s="126"/>
      <c r="Q212" s="128"/>
      <c r="R212" s="41"/>
      <c r="S212" s="41"/>
      <c r="T212" s="41"/>
      <c r="U212" s="41"/>
      <c r="V212" s="41"/>
      <c r="W212" s="41"/>
      <c r="X212" s="41"/>
    </row>
    <row r="213" spans="1:24" ht="21.75" hidden="1" customHeight="1">
      <c r="A213" s="203"/>
      <c r="B213" s="347"/>
      <c r="C213" s="347"/>
      <c r="D213" s="347"/>
      <c r="E213" s="347"/>
      <c r="F213" s="347"/>
      <c r="G213" s="347"/>
      <c r="H213" s="347"/>
      <c r="I213" s="347"/>
      <c r="J213" s="347"/>
      <c r="K213" s="347"/>
      <c r="L213" s="106">
        <f t="shared" si="58"/>
        <v>0</v>
      </c>
      <c r="M213" s="126"/>
      <c r="N213" s="126"/>
      <c r="O213" s="126"/>
      <c r="P213" s="126"/>
      <c r="Q213" s="128"/>
      <c r="R213" s="41"/>
      <c r="S213" s="41"/>
      <c r="T213" s="41"/>
      <c r="U213" s="41"/>
      <c r="V213" s="41"/>
      <c r="W213" s="41"/>
      <c r="X213" s="41"/>
    </row>
    <row r="214" spans="1:24" ht="15.75" hidden="1">
      <c r="A214" s="203"/>
      <c r="B214" s="348"/>
      <c r="C214" s="348"/>
      <c r="D214" s="348"/>
      <c r="E214" s="348"/>
      <c r="F214" s="348"/>
      <c r="G214" s="348"/>
      <c r="H214" s="348"/>
      <c r="I214" s="348"/>
      <c r="J214" s="348"/>
      <c r="K214" s="348"/>
      <c r="L214" s="106">
        <f t="shared" si="58"/>
        <v>0</v>
      </c>
      <c r="M214" s="126"/>
      <c r="N214" s="126"/>
      <c r="O214" s="126"/>
      <c r="P214" s="126"/>
      <c r="Q214" s="128"/>
      <c r="R214" s="41"/>
      <c r="S214" s="41"/>
      <c r="T214" s="41"/>
      <c r="U214" s="41"/>
      <c r="V214" s="41"/>
      <c r="W214" s="41"/>
      <c r="X214" s="41"/>
    </row>
    <row r="215" spans="1:24" ht="19.5" customHeight="1" thickBot="1">
      <c r="A215" s="285" t="s">
        <v>143</v>
      </c>
      <c r="B215" s="286"/>
      <c r="C215" s="286"/>
      <c r="D215" s="286"/>
      <c r="E215" s="286"/>
      <c r="F215" s="286"/>
      <c r="G215" s="286"/>
      <c r="H215" s="286"/>
      <c r="I215" s="286"/>
      <c r="J215" s="286"/>
      <c r="K215" s="287"/>
      <c r="L215" s="106">
        <f t="shared" ref="L215:Q215" si="60">L10+L32+L140+L129+L159</f>
        <v>17273389.440000001</v>
      </c>
      <c r="M215" s="106">
        <f t="shared" si="60"/>
        <v>14213473.889999999</v>
      </c>
      <c r="N215" s="106">
        <f t="shared" si="60"/>
        <v>0</v>
      </c>
      <c r="O215" s="106">
        <f t="shared" si="60"/>
        <v>0</v>
      </c>
      <c r="P215" s="106">
        <f t="shared" si="60"/>
        <v>3059915.5500000007</v>
      </c>
      <c r="Q215" s="182">
        <f t="shared" si="60"/>
        <v>0</v>
      </c>
      <c r="R215" s="106"/>
      <c r="S215" s="41"/>
      <c r="T215" s="41"/>
      <c r="U215" s="41"/>
      <c r="V215" s="41"/>
      <c r="W215" s="41"/>
      <c r="X215" s="41"/>
    </row>
    <row r="216" spans="1:24" ht="33.75" customHeight="1">
      <c r="A216" s="44" t="s">
        <v>166</v>
      </c>
      <c r="B216" s="45"/>
      <c r="C216" s="45"/>
      <c r="D216" s="45"/>
      <c r="E216" s="45"/>
      <c r="F216" s="45"/>
      <c r="G216" s="45"/>
      <c r="H216" s="46"/>
      <c r="I216" s="47"/>
      <c r="J216" s="47"/>
      <c r="K216" s="47"/>
      <c r="L216" s="35"/>
      <c r="M216" s="35"/>
      <c r="N216" s="35"/>
      <c r="O216" s="35"/>
      <c r="P216" s="35"/>
      <c r="Q216" s="35"/>
    </row>
    <row r="217" spans="1:24" ht="33.75" customHeight="1">
      <c r="A217" s="48"/>
      <c r="B217" s="48"/>
      <c r="C217" s="48"/>
      <c r="D217" s="48"/>
      <c r="E217" s="48"/>
      <c r="F217" s="48"/>
      <c r="G217" s="48"/>
      <c r="H217" s="48"/>
      <c r="I217" s="48"/>
      <c r="J217" s="47"/>
      <c r="K217" s="47"/>
      <c r="L217" s="35"/>
      <c r="M217" s="35">
        <f>M215-N215</f>
        <v>14213473.889999999</v>
      </c>
      <c r="N217" s="35"/>
      <c r="O217" s="35"/>
      <c r="P217" s="35"/>
      <c r="Q217" s="35">
        <f>P215-Q215</f>
        <v>3059915.5500000007</v>
      </c>
      <c r="W217" s="36">
        <f>M32-P51+P159+O159</f>
        <v>1833288.81</v>
      </c>
    </row>
    <row r="218" spans="1:24" ht="16.5">
      <c r="A218" s="49" t="s">
        <v>167</v>
      </c>
      <c r="B218" s="34"/>
      <c r="C218" s="34"/>
      <c r="D218" s="34"/>
      <c r="E218" s="34"/>
      <c r="F218" s="50"/>
      <c r="G218" s="50"/>
      <c r="H218" s="50"/>
      <c r="I218" s="34"/>
      <c r="J218" s="343" t="str">
        <f>'Расшифровка (доход)'!J80:L80</f>
        <v>Грибова Лариса Павловна</v>
      </c>
      <c r="K218" s="343"/>
      <c r="L218" s="343"/>
      <c r="M218" s="35"/>
      <c r="N218" s="35"/>
      <c r="P218" s="35"/>
      <c r="Q218" s="35"/>
    </row>
    <row r="219" spans="1:24" ht="16.5">
      <c r="A219" s="51"/>
      <c r="B219" s="34"/>
      <c r="C219" s="34"/>
      <c r="D219" s="34"/>
      <c r="E219" s="34"/>
      <c r="F219" s="275" t="s">
        <v>2</v>
      </c>
      <c r="G219" s="275"/>
      <c r="H219" s="275"/>
      <c r="I219" s="34"/>
      <c r="J219" s="276" t="s">
        <v>3</v>
      </c>
      <c r="K219" s="276"/>
      <c r="L219" s="276"/>
      <c r="N219" s="35"/>
      <c r="P219" s="35"/>
      <c r="Q219" s="35"/>
    </row>
    <row r="220" spans="1:24" ht="7.5" customHeight="1">
      <c r="A220" s="51"/>
      <c r="B220" s="34"/>
      <c r="C220" s="34"/>
      <c r="D220" s="34"/>
      <c r="E220" s="34"/>
      <c r="F220" s="52"/>
      <c r="G220" s="52"/>
      <c r="H220" s="52"/>
      <c r="I220" s="34"/>
      <c r="J220" s="52"/>
      <c r="K220" s="35"/>
      <c r="L220" s="35"/>
      <c r="P220" s="53"/>
      <c r="Q220" s="53"/>
    </row>
    <row r="221" spans="1:24" ht="16.5">
      <c r="A221" s="54" t="s">
        <v>168</v>
      </c>
      <c r="B221" s="54"/>
      <c r="C221" s="34"/>
      <c r="D221" s="34"/>
      <c r="E221" s="34"/>
      <c r="F221" s="50"/>
      <c r="G221" s="50"/>
      <c r="H221" s="50"/>
      <c r="I221" s="47"/>
      <c r="J221" s="274" t="str">
        <f>'Расшифровка (доход)'!J83:L83</f>
        <v>Масленикова Т.А</v>
      </c>
      <c r="K221" s="274"/>
      <c r="L221" s="274"/>
      <c r="P221" s="35"/>
      <c r="Q221" s="35"/>
    </row>
    <row r="222" spans="1:24">
      <c r="A222" s="52"/>
      <c r="B222" s="34"/>
      <c r="C222" s="34"/>
      <c r="D222" s="34"/>
      <c r="E222" s="34"/>
      <c r="F222" s="275" t="s">
        <v>2</v>
      </c>
      <c r="G222" s="275"/>
      <c r="H222" s="275"/>
      <c r="I222" s="34"/>
      <c r="J222" s="276" t="s">
        <v>3</v>
      </c>
      <c r="K222" s="276"/>
      <c r="L222" s="276"/>
      <c r="M222" s="35"/>
      <c r="N222" s="35"/>
      <c r="P222" s="35"/>
      <c r="Q222" s="35"/>
    </row>
    <row r="223" spans="1:24" ht="1.5" customHeight="1">
      <c r="A223" s="52"/>
      <c r="B223" s="34"/>
      <c r="C223" s="34"/>
      <c r="D223" s="34"/>
      <c r="E223" s="34"/>
      <c r="F223" s="34"/>
      <c r="G223" s="52"/>
      <c r="H223" s="47"/>
      <c r="I223" s="34"/>
      <c r="J223" s="34"/>
      <c r="K223" s="35"/>
      <c r="L223" s="35"/>
      <c r="M223" s="35"/>
      <c r="N223" s="35"/>
      <c r="P223" s="35"/>
      <c r="Q223" s="35"/>
    </row>
    <row r="224" spans="1:24" ht="15.75">
      <c r="A224" s="123" t="str">
        <f>'раздел 2'!A49</f>
        <v>28 декабря 2020</v>
      </c>
      <c r="B224" s="46"/>
      <c r="C224" s="46"/>
      <c r="D224" s="46"/>
      <c r="E224" s="46"/>
      <c r="F224" s="46"/>
      <c r="G224" s="46"/>
      <c r="H224" s="55"/>
      <c r="I224" s="56"/>
      <c r="J224" s="56"/>
      <c r="K224" s="57"/>
      <c r="L224" s="57"/>
      <c r="M224" s="35"/>
      <c r="N224" s="57"/>
      <c r="P224" s="57"/>
      <c r="Q224" s="57"/>
    </row>
    <row r="225" spans="2:23" ht="23.25" hidden="1" customHeight="1">
      <c r="B225" s="46"/>
      <c r="C225" s="46"/>
      <c r="D225" s="46"/>
      <c r="E225" s="46"/>
      <c r="F225" s="46"/>
      <c r="G225" s="46"/>
      <c r="H225" s="46"/>
      <c r="I225" s="55"/>
      <c r="J225" s="56"/>
      <c r="K225" s="56"/>
      <c r="L225" s="57"/>
      <c r="M225" s="57"/>
      <c r="N225" s="35"/>
      <c r="O225" s="57"/>
      <c r="P225" s="57"/>
      <c r="Q225" s="57"/>
      <c r="R225" s="58"/>
      <c r="S225" s="58"/>
      <c r="T225" s="58"/>
      <c r="U225" s="58"/>
      <c r="V225" s="58"/>
    </row>
    <row r="226" spans="2:23" ht="15.75" hidden="1">
      <c r="B226" s="34"/>
      <c r="C226" s="34"/>
      <c r="D226" s="34"/>
      <c r="E226" s="34"/>
      <c r="F226" s="34"/>
      <c r="G226" s="34"/>
      <c r="H226" s="52"/>
      <c r="I226" s="52"/>
      <c r="J226" s="34"/>
      <c r="K226" s="34"/>
      <c r="L226" s="35"/>
      <c r="M226" s="35">
        <f>48287700+6909</f>
        <v>48294609</v>
      </c>
      <c r="N226" s="57"/>
      <c r="O226" s="35">
        <v>51732369</v>
      </c>
      <c r="P226" s="35"/>
      <c r="Q226" s="35"/>
      <c r="R226" s="58"/>
      <c r="S226" s="58"/>
      <c r="T226" s="58">
        <v>51766367</v>
      </c>
      <c r="U226" s="58"/>
      <c r="V226" s="58">
        <v>50488376.200000003</v>
      </c>
    </row>
    <row r="227" spans="2:23" hidden="1">
      <c r="J227" s="58"/>
      <c r="K227" s="58"/>
      <c r="L227" s="59"/>
      <c r="M227" s="59" t="s">
        <v>169</v>
      </c>
      <c r="N227" s="35"/>
      <c r="O227" s="59" t="s">
        <v>170</v>
      </c>
      <c r="P227" s="59"/>
      <c r="Q227" s="59"/>
      <c r="R227" s="58"/>
      <c r="S227" s="58"/>
      <c r="T227" s="58" t="s">
        <v>171</v>
      </c>
      <c r="U227" s="58"/>
      <c r="V227" s="58" t="s">
        <v>171</v>
      </c>
    </row>
    <row r="228" spans="2:23" hidden="1">
      <c r="J228" s="58"/>
      <c r="K228" s="58"/>
      <c r="L228" s="59"/>
      <c r="M228" s="59">
        <v>44653700</v>
      </c>
      <c r="N228" s="59"/>
      <c r="O228" s="59">
        <v>1903045.8</v>
      </c>
      <c r="P228" s="59"/>
      <c r="Q228" s="59"/>
      <c r="R228" s="58"/>
      <c r="S228" s="58"/>
      <c r="T228" s="58">
        <v>666225.37</v>
      </c>
      <c r="U228" s="58"/>
      <c r="V228" s="58">
        <f>3248200+17205.03</f>
        <v>3265405.03</v>
      </c>
    </row>
    <row r="229" spans="2:23" hidden="1">
      <c r="J229" s="58"/>
      <c r="K229" s="58"/>
      <c r="L229" s="59"/>
      <c r="M229" s="59" t="s">
        <v>172</v>
      </c>
      <c r="N229" s="59"/>
      <c r="O229" s="59" t="s">
        <v>173</v>
      </c>
      <c r="P229" s="59"/>
      <c r="Q229" s="59"/>
      <c r="R229" s="58"/>
      <c r="S229" s="58"/>
      <c r="T229" s="58" t="s">
        <v>172</v>
      </c>
      <c r="U229" s="58"/>
      <c r="V229" s="58" t="s">
        <v>174</v>
      </c>
    </row>
    <row r="230" spans="2:23" hidden="1">
      <c r="J230" s="58"/>
      <c r="K230" s="58"/>
      <c r="L230" s="59"/>
      <c r="M230" s="59">
        <f>M226-M228</f>
        <v>3640909</v>
      </c>
      <c r="N230" s="59"/>
      <c r="O230" s="59">
        <v>3437760</v>
      </c>
      <c r="P230" s="59"/>
      <c r="Q230" s="59"/>
      <c r="R230" s="58"/>
      <c r="S230" s="60">
        <f>M230+O230</f>
        <v>7078669</v>
      </c>
      <c r="T230" s="58">
        <v>33998</v>
      </c>
      <c r="U230" s="58" t="s">
        <v>175</v>
      </c>
      <c r="V230" s="58">
        <v>-583687.6</v>
      </c>
      <c r="W230" s="30">
        <f>V230</f>
        <v>-583687.6</v>
      </c>
    </row>
    <row r="231" spans="2:23" hidden="1">
      <c r="J231" s="58"/>
      <c r="K231" s="58"/>
      <c r="L231" s="59"/>
      <c r="M231" s="59"/>
      <c r="N231" s="59"/>
      <c r="O231" s="59"/>
      <c r="P231" s="59"/>
      <c r="Q231" s="59"/>
      <c r="R231" s="58"/>
      <c r="S231" s="58"/>
      <c r="T231" s="58"/>
      <c r="U231" s="58"/>
      <c r="V231" s="58"/>
    </row>
    <row r="232" spans="2:23" hidden="1">
      <c r="J232" s="58"/>
      <c r="K232" s="58"/>
      <c r="L232" s="59">
        <v>211</v>
      </c>
      <c r="M232" s="59">
        <v>2798400</v>
      </c>
      <c r="N232" s="59"/>
      <c r="O232" s="59">
        <v>1196820</v>
      </c>
      <c r="P232" s="59">
        <v>211</v>
      </c>
      <c r="Q232" s="59"/>
      <c r="R232" s="58"/>
      <c r="S232" s="60">
        <f>M232+O232</f>
        <v>3995220</v>
      </c>
      <c r="T232" s="58">
        <f>T230-T228</f>
        <v>-632227.37</v>
      </c>
      <c r="U232" s="60">
        <f>S232+T232</f>
        <v>3362992.63</v>
      </c>
      <c r="V232" s="58">
        <f>-2646705.03-583687.6</f>
        <v>-3230392.63</v>
      </c>
      <c r="W232" s="36">
        <f>U232+V232</f>
        <v>132600</v>
      </c>
    </row>
    <row r="233" spans="2:23" hidden="1">
      <c r="J233" s="58"/>
      <c r="K233" s="58"/>
      <c r="L233" s="59">
        <v>213</v>
      </c>
      <c r="M233" s="59">
        <v>842509</v>
      </c>
      <c r="N233" s="59"/>
      <c r="O233" s="59">
        <f>O234-O232</f>
        <v>337894.19999999995</v>
      </c>
      <c r="P233" s="59">
        <v>213</v>
      </c>
      <c r="Q233" s="59"/>
      <c r="R233" s="58"/>
      <c r="S233" s="60">
        <f>M233+O233</f>
        <v>1180403.2</v>
      </c>
      <c r="T233" s="58"/>
      <c r="U233" s="60">
        <f>S233+T233</f>
        <v>1180403.2</v>
      </c>
      <c r="V233" s="58">
        <v>-618700</v>
      </c>
      <c r="W233" s="36">
        <f>U233+V233</f>
        <v>561703.19999999995</v>
      </c>
    </row>
    <row r="234" spans="2:23" hidden="1">
      <c r="J234" s="58"/>
      <c r="K234" s="58"/>
      <c r="L234" s="59"/>
      <c r="M234" s="59">
        <f>M232+M233</f>
        <v>3640909</v>
      </c>
      <c r="N234" s="59"/>
      <c r="O234" s="59">
        <v>1534714.2</v>
      </c>
      <c r="P234" s="59" t="s">
        <v>176</v>
      </c>
      <c r="Q234" s="59"/>
      <c r="R234" s="58"/>
      <c r="S234" s="60">
        <f>M234+O234</f>
        <v>5175623.2</v>
      </c>
      <c r="T234" s="58">
        <f>T232+T233</f>
        <v>-632227.37</v>
      </c>
      <c r="U234" s="60">
        <f>S234+T234</f>
        <v>4543395.83</v>
      </c>
      <c r="V234" s="58">
        <f>V232+V233</f>
        <v>-3849092.63</v>
      </c>
      <c r="W234" s="36">
        <f>U234+V234</f>
        <v>694303.20000000019</v>
      </c>
    </row>
    <row r="235" spans="2:23" hidden="1">
      <c r="J235" s="58"/>
      <c r="K235" s="58"/>
      <c r="L235" s="59"/>
      <c r="M235" s="59"/>
      <c r="N235" s="59"/>
      <c r="O235" s="59"/>
      <c r="P235" s="59"/>
      <c r="Q235" s="59"/>
      <c r="R235" s="58"/>
      <c r="S235" s="58"/>
      <c r="T235" s="58"/>
      <c r="U235" s="58"/>
      <c r="V235" s="58"/>
      <c r="W235" s="36">
        <f>W230-W234</f>
        <v>-1277990.8000000003</v>
      </c>
    </row>
    <row r="236" spans="2:23" hidden="1">
      <c r="J236" s="58"/>
      <c r="K236" s="58"/>
      <c r="L236" s="59"/>
      <c r="M236" s="59"/>
      <c r="N236" s="59"/>
      <c r="O236" s="59"/>
      <c r="P236" s="59"/>
      <c r="Q236" s="59"/>
      <c r="R236" s="58"/>
      <c r="S236" s="58"/>
      <c r="T236" s="58"/>
      <c r="U236" s="58"/>
      <c r="V236" s="58"/>
    </row>
    <row r="237" spans="2:23" ht="20.25" customHeight="1">
      <c r="H237" s="277" t="s">
        <v>177</v>
      </c>
      <c r="I237" s="277"/>
      <c r="J237" s="58"/>
      <c r="K237" s="58"/>
      <c r="L237" s="59"/>
      <c r="M237" s="59"/>
      <c r="N237" s="59"/>
      <c r="O237" s="59"/>
      <c r="P237" s="59"/>
      <c r="Q237" s="59"/>
      <c r="R237" s="58"/>
      <c r="S237" s="58" t="s">
        <v>178</v>
      </c>
      <c r="T237" s="58">
        <f>T238+T239</f>
        <v>192607</v>
      </c>
      <c r="U237" s="58"/>
      <c r="V237" s="58"/>
    </row>
    <row r="238" spans="2:23">
      <c r="J238" s="58"/>
      <c r="K238" s="58"/>
      <c r="L238" s="59"/>
      <c r="M238" s="59"/>
      <c r="N238" s="59"/>
      <c r="O238" s="59"/>
      <c r="P238" s="59"/>
      <c r="Q238" s="59"/>
      <c r="R238" s="58"/>
      <c r="S238" s="58">
        <v>211</v>
      </c>
      <c r="T238" s="58">
        <v>147932</v>
      </c>
      <c r="U238" s="58"/>
      <c r="V238" s="58"/>
    </row>
    <row r="239" spans="2:23">
      <c r="J239" s="58"/>
      <c r="K239" s="58"/>
      <c r="L239" s="59"/>
      <c r="M239" s="59"/>
      <c r="N239" s="59"/>
      <c r="O239" s="59"/>
      <c r="P239" s="59"/>
      <c r="Q239" s="59"/>
      <c r="R239" s="58"/>
      <c r="S239" s="58">
        <v>213</v>
      </c>
      <c r="T239" s="58">
        <v>44675</v>
      </c>
      <c r="U239" s="58"/>
      <c r="V239" s="58"/>
    </row>
    <row r="240" spans="2:23">
      <c r="J240" s="58"/>
      <c r="K240" s="58"/>
      <c r="L240" s="59"/>
      <c r="M240" s="59"/>
      <c r="N240" s="59"/>
      <c r="O240" s="59"/>
      <c r="P240" s="59"/>
      <c r="Q240" s="59"/>
      <c r="R240" s="58"/>
      <c r="S240" s="58"/>
      <c r="T240" s="58"/>
      <c r="U240" s="58"/>
      <c r="V240" s="58"/>
    </row>
    <row r="241" spans="10:22">
      <c r="J241" s="58"/>
      <c r="K241" s="58"/>
      <c r="L241" s="59"/>
      <c r="M241" s="59"/>
      <c r="N241" s="59"/>
      <c r="O241" s="59"/>
      <c r="P241" s="59"/>
      <c r="Q241" s="59"/>
      <c r="R241" s="58"/>
      <c r="S241" s="58"/>
      <c r="T241" s="58"/>
      <c r="U241" s="58"/>
      <c r="V241" s="58"/>
    </row>
    <row r="242" spans="10:22">
      <c r="J242" s="58"/>
      <c r="K242" s="58"/>
      <c r="L242" s="59"/>
      <c r="M242" s="59"/>
      <c r="N242" s="59"/>
      <c r="O242" s="59"/>
      <c r="P242" s="59"/>
      <c r="Q242" s="59"/>
      <c r="R242" s="58"/>
      <c r="S242" s="58"/>
      <c r="T242" s="58"/>
      <c r="U242" s="58"/>
      <c r="V242" s="58"/>
    </row>
  </sheetData>
  <mergeCells count="267">
    <mergeCell ref="C188:K188"/>
    <mergeCell ref="B190:K190"/>
    <mergeCell ref="B191:K191"/>
    <mergeCell ref="B192:K192"/>
    <mergeCell ref="B189:K189"/>
    <mergeCell ref="C183:K183"/>
    <mergeCell ref="Q70:Q71"/>
    <mergeCell ref="L74:Q74"/>
    <mergeCell ref="B87:K87"/>
    <mergeCell ref="B85:K85"/>
    <mergeCell ref="B88:K88"/>
    <mergeCell ref="B92:K92"/>
    <mergeCell ref="C81:K81"/>
    <mergeCell ref="B82:K82"/>
    <mergeCell ref="L70:L71"/>
    <mergeCell ref="B83:K83"/>
    <mergeCell ref="B84:K84"/>
    <mergeCell ref="B76:K76"/>
    <mergeCell ref="B77:K77"/>
    <mergeCell ref="B78:K78"/>
    <mergeCell ref="B79:K79"/>
    <mergeCell ref="B80:K80"/>
    <mergeCell ref="M70:M71"/>
    <mergeCell ref="N70:N71"/>
    <mergeCell ref="O70:O71"/>
    <mergeCell ref="P70:P71"/>
    <mergeCell ref="B86:K86"/>
    <mergeCell ref="B91:K91"/>
    <mergeCell ref="B89:K89"/>
    <mergeCell ref="B90:K90"/>
    <mergeCell ref="H237:I237"/>
    <mergeCell ref="J218:L218"/>
    <mergeCell ref="F219:H219"/>
    <mergeCell ref="J219:L219"/>
    <mergeCell ref="J221:L221"/>
    <mergeCell ref="F222:H222"/>
    <mergeCell ref="J222:L222"/>
    <mergeCell ref="A215:K215"/>
    <mergeCell ref="B210:K210"/>
    <mergeCell ref="B211:K211"/>
    <mergeCell ref="B212:K212"/>
    <mergeCell ref="B213:K213"/>
    <mergeCell ref="B214:K214"/>
    <mergeCell ref="B209:K209"/>
    <mergeCell ref="B199:K199"/>
    <mergeCell ref="B200:K200"/>
    <mergeCell ref="B201:K201"/>
    <mergeCell ref="C208:K208"/>
    <mergeCell ref="C193:K193"/>
    <mergeCell ref="B194:K194"/>
    <mergeCell ref="B195:K195"/>
    <mergeCell ref="B206:K206"/>
    <mergeCell ref="B207:K207"/>
    <mergeCell ref="B202:K202"/>
    <mergeCell ref="B203:K203"/>
    <mergeCell ref="B204:K204"/>
    <mergeCell ref="B205:K205"/>
    <mergeCell ref="B196:K196"/>
    <mergeCell ref="B197:K197"/>
    <mergeCell ref="B198:K198"/>
    <mergeCell ref="B185:K185"/>
    <mergeCell ref="B186:K186"/>
    <mergeCell ref="B187:K187"/>
    <mergeCell ref="C182:G182"/>
    <mergeCell ref="H182:I182"/>
    <mergeCell ref="J182:K182"/>
    <mergeCell ref="B184:K184"/>
    <mergeCell ref="C180:G180"/>
    <mergeCell ref="H180:I180"/>
    <mergeCell ref="J180:K180"/>
    <mergeCell ref="C181:G181"/>
    <mergeCell ref="H181:I181"/>
    <mergeCell ref="J181:K181"/>
    <mergeCell ref="B163:K163"/>
    <mergeCell ref="C178:G178"/>
    <mergeCell ref="H178:I178"/>
    <mergeCell ref="J178:K178"/>
    <mergeCell ref="C179:G179"/>
    <mergeCell ref="H179:I179"/>
    <mergeCell ref="J179:K179"/>
    <mergeCell ref="B168:K168"/>
    <mergeCell ref="B164:K164"/>
    <mergeCell ref="B165:K165"/>
    <mergeCell ref="B166:K166"/>
    <mergeCell ref="C177:K177"/>
    <mergeCell ref="C167:K167"/>
    <mergeCell ref="B169:K169"/>
    <mergeCell ref="B170:K170"/>
    <mergeCell ref="B171:K171"/>
    <mergeCell ref="C172:K172"/>
    <mergeCell ref="B173:K173"/>
    <mergeCell ref="B174:K174"/>
    <mergeCell ref="B175:K175"/>
    <mergeCell ref="B176:K176"/>
    <mergeCell ref="B154:K154"/>
    <mergeCell ref="C159:K159"/>
    <mergeCell ref="C160:K160"/>
    <mergeCell ref="B155:J155"/>
    <mergeCell ref="B156:J156"/>
    <mergeCell ref="B157:J157"/>
    <mergeCell ref="B158:J158"/>
    <mergeCell ref="B161:K161"/>
    <mergeCell ref="B162:K162"/>
    <mergeCell ref="B151:K151"/>
    <mergeCell ref="B148:K148"/>
    <mergeCell ref="C149:K149"/>
    <mergeCell ref="B150:K150"/>
    <mergeCell ref="B142:K142"/>
    <mergeCell ref="B143:K143"/>
    <mergeCell ref="C144:K144"/>
    <mergeCell ref="B152:K152"/>
    <mergeCell ref="B153:K153"/>
    <mergeCell ref="B145:K145"/>
    <mergeCell ref="B146:K146"/>
    <mergeCell ref="B147:K147"/>
    <mergeCell ref="B140:K140"/>
    <mergeCell ref="C141:K141"/>
    <mergeCell ref="C124:K124"/>
    <mergeCell ref="B125:K125"/>
    <mergeCell ref="B126:K126"/>
    <mergeCell ref="C127:K127"/>
    <mergeCell ref="B128:K128"/>
    <mergeCell ref="B129:K129"/>
    <mergeCell ref="B136:J136"/>
    <mergeCell ref="B137:J137"/>
    <mergeCell ref="B138:J138"/>
    <mergeCell ref="B139:J139"/>
    <mergeCell ref="B133:K133"/>
    <mergeCell ref="B134:K134"/>
    <mergeCell ref="B135:K135"/>
    <mergeCell ref="B122:K122"/>
    <mergeCell ref="B123:K123"/>
    <mergeCell ref="B115:K115"/>
    <mergeCell ref="B116:K116"/>
    <mergeCell ref="C117:K117"/>
    <mergeCell ref="C105:K105"/>
    <mergeCell ref="B106:K106"/>
    <mergeCell ref="B131:K131"/>
    <mergeCell ref="B132:K132"/>
    <mergeCell ref="B130:K130"/>
    <mergeCell ref="C120:K120"/>
    <mergeCell ref="B121:K121"/>
    <mergeCell ref="C114:K114"/>
    <mergeCell ref="C109:K111"/>
    <mergeCell ref="B118:K118"/>
    <mergeCell ref="B119:K119"/>
    <mergeCell ref="B109:B111"/>
    <mergeCell ref="B112:K112"/>
    <mergeCell ref="B113:K113"/>
    <mergeCell ref="B108:K108"/>
    <mergeCell ref="X95:AD95"/>
    <mergeCell ref="B96:K96"/>
    <mergeCell ref="B97:K97"/>
    <mergeCell ref="B98:K98"/>
    <mergeCell ref="B99:K99"/>
    <mergeCell ref="C94:K94"/>
    <mergeCell ref="B107:K107"/>
    <mergeCell ref="B72:K72"/>
    <mergeCell ref="B73:K73"/>
    <mergeCell ref="B74:E74"/>
    <mergeCell ref="F74:H74"/>
    <mergeCell ref="I74:K74"/>
    <mergeCell ref="B75:E75"/>
    <mergeCell ref="F75:H75"/>
    <mergeCell ref="I75:K75"/>
    <mergeCell ref="B95:K95"/>
    <mergeCell ref="B104:J104"/>
    <mergeCell ref="B100:K100"/>
    <mergeCell ref="B93:K93"/>
    <mergeCell ref="B101:K101"/>
    <mergeCell ref="B102:K102"/>
    <mergeCell ref="B103:K103"/>
    <mergeCell ref="B67:K67"/>
    <mergeCell ref="B68:K68"/>
    <mergeCell ref="B69:K69"/>
    <mergeCell ref="A70:A71"/>
    <mergeCell ref="B70:B71"/>
    <mergeCell ref="C70:K71"/>
    <mergeCell ref="B65:G65"/>
    <mergeCell ref="H65:I65"/>
    <mergeCell ref="J65:K65"/>
    <mergeCell ref="B66:G66"/>
    <mergeCell ref="H66:I66"/>
    <mergeCell ref="J66:K66"/>
    <mergeCell ref="B63:G63"/>
    <mergeCell ref="H63:I63"/>
    <mergeCell ref="J63:K63"/>
    <mergeCell ref="L63:P63"/>
    <mergeCell ref="B64:G64"/>
    <mergeCell ref="H64:I64"/>
    <mergeCell ref="J64:K64"/>
    <mergeCell ref="B62:K62"/>
    <mergeCell ref="B60:H60"/>
    <mergeCell ref="I60:K60"/>
    <mergeCell ref="B61:H61"/>
    <mergeCell ref="I61:K61"/>
    <mergeCell ref="L58:P58"/>
    <mergeCell ref="B59:H59"/>
    <mergeCell ref="I59:K59"/>
    <mergeCell ref="L53:P53"/>
    <mergeCell ref="B54:H54"/>
    <mergeCell ref="I54:K54"/>
    <mergeCell ref="B55:H55"/>
    <mergeCell ref="I55:K55"/>
    <mergeCell ref="I56:K56"/>
    <mergeCell ref="B56:H56"/>
    <mergeCell ref="C51:K51"/>
    <mergeCell ref="B52:K52"/>
    <mergeCell ref="B53:H53"/>
    <mergeCell ref="I53:K53"/>
    <mergeCell ref="B37:H37"/>
    <mergeCell ref="B38:H38"/>
    <mergeCell ref="B57:K57"/>
    <mergeCell ref="B58:H58"/>
    <mergeCell ref="I58:K58"/>
    <mergeCell ref="B47:K47"/>
    <mergeCell ref="B39:H39"/>
    <mergeCell ref="B40:H40"/>
    <mergeCell ref="B41:H41"/>
    <mergeCell ref="B42:H42"/>
    <mergeCell ref="B43:H43"/>
    <mergeCell ref="B48:K48"/>
    <mergeCell ref="B49:K49"/>
    <mergeCell ref="B50:K50"/>
    <mergeCell ref="B15:K15"/>
    <mergeCell ref="B16:K16"/>
    <mergeCell ref="O8:O9"/>
    <mergeCell ref="P8:Q8"/>
    <mergeCell ref="C10:K10"/>
    <mergeCell ref="B11:K11"/>
    <mergeCell ref="C12:K12"/>
    <mergeCell ref="C14:K14"/>
    <mergeCell ref="C13:J13"/>
    <mergeCell ref="B2:Q2"/>
    <mergeCell ref="B3:Q3"/>
    <mergeCell ref="B4:Q4"/>
    <mergeCell ref="A6:A9"/>
    <mergeCell ref="B6:B9"/>
    <mergeCell ref="C6:K9"/>
    <mergeCell ref="L6:Q6"/>
    <mergeCell ref="L7:L9"/>
    <mergeCell ref="M7:Q7"/>
    <mergeCell ref="M8:N8"/>
    <mergeCell ref="C29:J29"/>
    <mergeCell ref="L72:L73"/>
    <mergeCell ref="C17:K17"/>
    <mergeCell ref="C28:J28"/>
    <mergeCell ref="B24:K24"/>
    <mergeCell ref="B25:K25"/>
    <mergeCell ref="B26:K26"/>
    <mergeCell ref="C27:J27"/>
    <mergeCell ref="B18:K18"/>
    <mergeCell ref="B19:K19"/>
    <mergeCell ref="C20:K20"/>
    <mergeCell ref="B21:K21"/>
    <mergeCell ref="B22:K22"/>
    <mergeCell ref="C23:K23"/>
    <mergeCell ref="C33:K33"/>
    <mergeCell ref="B34:H34"/>
    <mergeCell ref="B35:H35"/>
    <mergeCell ref="B36:H36"/>
    <mergeCell ref="B30:K30"/>
    <mergeCell ref="C31:K31"/>
    <mergeCell ref="C32:K32"/>
    <mergeCell ref="C44:K44"/>
    <mergeCell ref="B45:K45"/>
    <mergeCell ref="B46:K46"/>
  </mergeCells>
  <printOptions horizontalCentered="1"/>
  <pageMargins left="0.98425196850393704" right="0.98425196850393704" top="0.98425196850393704" bottom="0.98425196850393704" header="0.51181102362204722" footer="0.51181102362204722"/>
  <pageSetup paperSize="9" scale="60" fitToHeight="0" orientation="landscape"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раздел 1</vt:lpstr>
      <vt:lpstr>раздел 2</vt:lpstr>
      <vt:lpstr>Расшифровка (доход)</vt:lpstr>
      <vt:lpstr>Расшифровка (расход)</vt:lpstr>
      <vt:lpstr>'раздел 1'!Заголовки_для_печати</vt:lpstr>
      <vt:lpstr>'раздел 2'!Заголовки_для_печати</vt:lpstr>
      <vt:lpstr>'раздел 1'!Область_печати</vt:lpstr>
      <vt:lpstr>'раздел 2'!Область_печати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Katanaeva_MN</dc:creator>
  <cp:lastModifiedBy>55</cp:lastModifiedBy>
  <cp:lastPrinted>2020-12-30T09:28:04Z</cp:lastPrinted>
  <dcterms:created xsi:type="dcterms:W3CDTF">2019-10-03T07:17:42Z</dcterms:created>
  <dcterms:modified xsi:type="dcterms:W3CDTF">2023-06-28T10:35:04Z</dcterms:modified>
</cp:coreProperties>
</file>